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50" yWindow="330" windowWidth="20610" windowHeight="11640" tabRatio="500"/>
  </bookViews>
  <sheets>
    <sheet name="17-18" sheetId="2" r:id="rId1"/>
    <sheet name="18-19" sheetId="4" r:id="rId2"/>
    <sheet name="19-20" sheetId="5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4" l="1"/>
  <c r="D6" i="4"/>
  <c r="E6" i="4"/>
  <c r="F6" i="4"/>
  <c r="G6" i="4"/>
  <c r="H6" i="4"/>
  <c r="I6" i="4"/>
  <c r="J6" i="4"/>
  <c r="K6" i="4"/>
  <c r="L6" i="4"/>
  <c r="M6" i="4"/>
  <c r="B6" i="4"/>
  <c r="C39" i="5"/>
  <c r="D39" i="5"/>
  <c r="E39" i="5"/>
  <c r="F39" i="5"/>
  <c r="G39" i="5"/>
  <c r="H39" i="5"/>
  <c r="I39" i="5"/>
  <c r="J39" i="5"/>
  <c r="K39" i="5"/>
  <c r="L39" i="5"/>
  <c r="M39" i="5"/>
  <c r="B39" i="5"/>
  <c r="C39" i="4"/>
  <c r="D39" i="4"/>
  <c r="E39" i="4"/>
  <c r="F39" i="4"/>
  <c r="G39" i="4"/>
  <c r="H39" i="4"/>
  <c r="I39" i="4"/>
  <c r="J39" i="4"/>
  <c r="K39" i="4"/>
  <c r="L39" i="4"/>
  <c r="M39" i="4"/>
  <c r="B39" i="4"/>
  <c r="I34" i="2"/>
  <c r="J34" i="2"/>
  <c r="K34" i="2"/>
  <c r="L34" i="2"/>
  <c r="M34" i="2"/>
  <c r="H34" i="2"/>
  <c r="E33" i="2"/>
  <c r="D33" i="2"/>
  <c r="C33" i="2"/>
  <c r="N11" i="2"/>
  <c r="C11" i="2"/>
  <c r="D11" i="2"/>
  <c r="E11" i="2"/>
  <c r="B11" i="2"/>
  <c r="N26" i="4"/>
  <c r="N28" i="4"/>
  <c r="N39" i="4"/>
  <c r="N48" i="4"/>
  <c r="N50" i="4"/>
  <c r="C16" i="5"/>
  <c r="D16" i="5"/>
  <c r="E16" i="5"/>
  <c r="F16" i="5"/>
  <c r="G16" i="5"/>
  <c r="H16" i="5"/>
  <c r="I16" i="5"/>
  <c r="J16" i="5"/>
  <c r="K16" i="5"/>
  <c r="L16" i="5"/>
  <c r="M16" i="5"/>
  <c r="B16" i="5"/>
  <c r="C18" i="4"/>
  <c r="D18" i="4"/>
  <c r="E18" i="4"/>
  <c r="F18" i="4"/>
  <c r="G18" i="4"/>
  <c r="H18" i="4"/>
  <c r="I18" i="4"/>
  <c r="J18" i="4"/>
  <c r="K18" i="4"/>
  <c r="L18" i="4"/>
  <c r="M18" i="4"/>
  <c r="C18" i="5"/>
  <c r="D18" i="5"/>
  <c r="E18" i="5"/>
  <c r="F18" i="5"/>
  <c r="G18" i="5"/>
  <c r="H18" i="5"/>
  <c r="I18" i="5"/>
  <c r="J18" i="5"/>
  <c r="K18" i="5"/>
  <c r="L18" i="5"/>
  <c r="M18" i="5"/>
  <c r="C17" i="5"/>
  <c r="D17" i="5"/>
  <c r="E17" i="5"/>
  <c r="F17" i="5"/>
  <c r="G17" i="5"/>
  <c r="H17" i="5"/>
  <c r="I17" i="5"/>
  <c r="J17" i="5"/>
  <c r="K17" i="5"/>
  <c r="L17" i="5"/>
  <c r="M17" i="5"/>
  <c r="B17" i="5"/>
  <c r="B13" i="5"/>
  <c r="C13" i="5"/>
  <c r="D13" i="5"/>
  <c r="E13" i="5"/>
  <c r="F13" i="5"/>
  <c r="G13" i="5"/>
  <c r="N6" i="5"/>
  <c r="N7" i="5"/>
  <c r="B8" i="5"/>
  <c r="C8" i="5"/>
  <c r="D8" i="5"/>
  <c r="E8" i="5"/>
  <c r="F8" i="5"/>
  <c r="G8" i="5"/>
  <c r="H8" i="5"/>
  <c r="I8" i="5"/>
  <c r="J8" i="5"/>
  <c r="K8" i="5"/>
  <c r="L8" i="5"/>
  <c r="M8" i="5"/>
  <c r="N8" i="5"/>
  <c r="N9" i="5"/>
  <c r="H10" i="5"/>
  <c r="N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H13" i="5"/>
  <c r="I13" i="5"/>
  <c r="J13" i="5"/>
  <c r="K13" i="5"/>
  <c r="L13" i="5"/>
  <c r="M13" i="5"/>
  <c r="N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N16" i="5"/>
  <c r="N17" i="5"/>
  <c r="N31" i="5"/>
  <c r="N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N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N36" i="5"/>
  <c r="N37" i="5"/>
  <c r="C38" i="5"/>
  <c r="D38" i="5"/>
  <c r="E38" i="5"/>
  <c r="F38" i="5"/>
  <c r="G38" i="5"/>
  <c r="H38" i="5"/>
  <c r="I38" i="5"/>
  <c r="J38" i="5"/>
  <c r="K38" i="5"/>
  <c r="L38" i="5"/>
  <c r="M38" i="5"/>
  <c r="N38" i="5"/>
  <c r="N39" i="5"/>
  <c r="N40" i="5"/>
  <c r="N41" i="5"/>
  <c r="D42" i="5"/>
  <c r="N42" i="5"/>
  <c r="N43" i="5"/>
  <c r="N44" i="5"/>
  <c r="N45" i="5"/>
  <c r="N46" i="5"/>
  <c r="N47" i="5"/>
  <c r="N48" i="5"/>
  <c r="N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N26" i="5"/>
  <c r="N27" i="5"/>
  <c r="N28" i="5"/>
  <c r="N50" i="5"/>
  <c r="M48" i="5"/>
  <c r="M28" i="5"/>
  <c r="M50" i="5"/>
  <c r="M52" i="5"/>
  <c r="L48" i="5"/>
  <c r="L28" i="5"/>
  <c r="L50" i="5"/>
  <c r="L52" i="5"/>
  <c r="K48" i="5"/>
  <c r="K28" i="5"/>
  <c r="K50" i="5"/>
  <c r="K52" i="5"/>
  <c r="J48" i="5"/>
  <c r="J28" i="5"/>
  <c r="J50" i="5"/>
  <c r="J52" i="5"/>
  <c r="I48" i="5"/>
  <c r="I28" i="5"/>
  <c r="I50" i="5"/>
  <c r="I52" i="5"/>
  <c r="H48" i="5"/>
  <c r="H28" i="5"/>
  <c r="H50" i="5"/>
  <c r="H52" i="5"/>
  <c r="G48" i="5"/>
  <c r="G28" i="5"/>
  <c r="G50" i="5"/>
  <c r="G52" i="5"/>
  <c r="F48" i="5"/>
  <c r="F28" i="5"/>
  <c r="F50" i="5"/>
  <c r="F52" i="5"/>
  <c r="E48" i="5"/>
  <c r="E28" i="5"/>
  <c r="E50" i="5"/>
  <c r="E52" i="5"/>
  <c r="D48" i="5"/>
  <c r="D28" i="5"/>
  <c r="D50" i="5"/>
  <c r="D52" i="5"/>
  <c r="C48" i="5"/>
  <c r="C28" i="5"/>
  <c r="C50" i="5"/>
  <c r="C52" i="5"/>
  <c r="B48" i="5"/>
  <c r="B28" i="5"/>
  <c r="B50" i="5"/>
  <c r="N49" i="5"/>
  <c r="N30" i="5"/>
  <c r="N29" i="5"/>
  <c r="C16" i="4"/>
  <c r="D16" i="4"/>
  <c r="E16" i="4"/>
  <c r="F16" i="4"/>
  <c r="G16" i="4"/>
  <c r="H16" i="4"/>
  <c r="I16" i="4"/>
  <c r="J16" i="4"/>
  <c r="K16" i="4"/>
  <c r="L16" i="4"/>
  <c r="M16" i="4"/>
  <c r="B16" i="4"/>
  <c r="N16" i="4"/>
  <c r="N6" i="4"/>
  <c r="N17" i="4"/>
  <c r="N15" i="4"/>
  <c r="C15" i="4"/>
  <c r="D15" i="4"/>
  <c r="E15" i="4"/>
  <c r="F15" i="4"/>
  <c r="G15" i="4"/>
  <c r="H15" i="4"/>
  <c r="I15" i="4"/>
  <c r="J15" i="4"/>
  <c r="K15" i="4"/>
  <c r="L15" i="4"/>
  <c r="M15" i="4"/>
  <c r="B15" i="4"/>
  <c r="C14" i="4"/>
  <c r="D14" i="4"/>
  <c r="E14" i="4"/>
  <c r="F14" i="4"/>
  <c r="G14" i="4"/>
  <c r="H14" i="4"/>
  <c r="I14" i="4"/>
  <c r="J14" i="4"/>
  <c r="K14" i="4"/>
  <c r="L14" i="4"/>
  <c r="M14" i="4"/>
  <c r="B14" i="4"/>
  <c r="I13" i="4"/>
  <c r="J13" i="4"/>
  <c r="K13" i="4"/>
  <c r="L13" i="4"/>
  <c r="M13" i="4"/>
  <c r="H13" i="4"/>
  <c r="N13" i="4"/>
  <c r="N14" i="4"/>
  <c r="N7" i="4"/>
  <c r="N8" i="4"/>
  <c r="N9" i="4"/>
  <c r="N10" i="4"/>
  <c r="N11" i="4"/>
  <c r="N12" i="4"/>
  <c r="C12" i="4"/>
  <c r="D12" i="4"/>
  <c r="E12" i="4"/>
  <c r="F12" i="4"/>
  <c r="G12" i="4"/>
  <c r="H12" i="4"/>
  <c r="I12" i="4"/>
  <c r="J12" i="4"/>
  <c r="K12" i="4"/>
  <c r="L12" i="4"/>
  <c r="M12" i="4"/>
  <c r="B12" i="4"/>
  <c r="C11" i="4"/>
  <c r="D11" i="4"/>
  <c r="E11" i="4"/>
  <c r="F11" i="4"/>
  <c r="G11" i="4"/>
  <c r="H11" i="4"/>
  <c r="I11" i="4"/>
  <c r="J11" i="4"/>
  <c r="K11" i="4"/>
  <c r="L11" i="4"/>
  <c r="M11" i="4"/>
  <c r="B11" i="4"/>
  <c r="B8" i="4"/>
  <c r="C8" i="4"/>
  <c r="D8" i="4"/>
  <c r="E8" i="4"/>
  <c r="F8" i="4"/>
  <c r="G8" i="4"/>
  <c r="H8" i="4"/>
  <c r="I8" i="4"/>
  <c r="J8" i="4"/>
  <c r="K8" i="4"/>
  <c r="L8" i="4"/>
  <c r="M8" i="4"/>
  <c r="H10" i="4"/>
  <c r="N31" i="4"/>
  <c r="N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N34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N36" i="4"/>
  <c r="N37" i="4"/>
  <c r="C38" i="4"/>
  <c r="D38" i="4"/>
  <c r="E38" i="4"/>
  <c r="F38" i="4"/>
  <c r="G38" i="4"/>
  <c r="H38" i="4"/>
  <c r="I38" i="4"/>
  <c r="J38" i="4"/>
  <c r="K38" i="4"/>
  <c r="L38" i="4"/>
  <c r="M38" i="4"/>
  <c r="N38" i="4"/>
  <c r="N40" i="4"/>
  <c r="N41" i="4"/>
  <c r="D42" i="4"/>
  <c r="N42" i="4"/>
  <c r="N43" i="4"/>
  <c r="N44" i="4"/>
  <c r="N45" i="4"/>
  <c r="N46" i="4"/>
  <c r="N47" i="4"/>
  <c r="N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N27" i="4"/>
  <c r="M48" i="4"/>
  <c r="M28" i="4"/>
  <c r="M50" i="4"/>
  <c r="M52" i="4"/>
  <c r="L48" i="4"/>
  <c r="L28" i="4"/>
  <c r="L50" i="4"/>
  <c r="L52" i="4"/>
  <c r="K48" i="4"/>
  <c r="K28" i="4"/>
  <c r="K50" i="4"/>
  <c r="K52" i="4"/>
  <c r="J48" i="4"/>
  <c r="J28" i="4"/>
  <c r="J50" i="4"/>
  <c r="J52" i="4"/>
  <c r="I48" i="4"/>
  <c r="I28" i="4"/>
  <c r="I50" i="4"/>
  <c r="I52" i="4"/>
  <c r="H48" i="4"/>
  <c r="H28" i="4"/>
  <c r="H50" i="4"/>
  <c r="H52" i="4"/>
  <c r="G48" i="4"/>
  <c r="G28" i="4"/>
  <c r="G50" i="4"/>
  <c r="G52" i="4"/>
  <c r="F48" i="4"/>
  <c r="F28" i="4"/>
  <c r="F50" i="4"/>
  <c r="F52" i="4"/>
  <c r="E48" i="4"/>
  <c r="E28" i="4"/>
  <c r="E50" i="4"/>
  <c r="E52" i="4"/>
  <c r="D48" i="4"/>
  <c r="D28" i="4"/>
  <c r="D50" i="4"/>
  <c r="D52" i="4"/>
  <c r="C48" i="4"/>
  <c r="C28" i="4"/>
  <c r="C50" i="4"/>
  <c r="C52" i="4"/>
  <c r="B48" i="4"/>
  <c r="B28" i="4"/>
  <c r="B50" i="4"/>
  <c r="N49" i="4"/>
  <c r="N30" i="4"/>
  <c r="N29" i="4"/>
  <c r="F33" i="2"/>
  <c r="G33" i="2"/>
  <c r="H33" i="2"/>
  <c r="I33" i="2"/>
  <c r="J33" i="2"/>
  <c r="K33" i="2"/>
  <c r="L33" i="2"/>
  <c r="M33" i="2"/>
  <c r="N5" i="2"/>
  <c r="D37" i="2"/>
  <c r="F21" i="2"/>
  <c r="G21" i="2"/>
  <c r="H21" i="2"/>
  <c r="I21" i="2"/>
  <c r="J21" i="2"/>
  <c r="K21" i="2"/>
  <c r="L21" i="2"/>
  <c r="M21" i="2"/>
  <c r="N34" i="2"/>
  <c r="G28" i="2"/>
  <c r="G30" i="2"/>
  <c r="G43" i="2"/>
  <c r="H28" i="2"/>
  <c r="H30" i="2"/>
  <c r="H43" i="2"/>
  <c r="D28" i="2"/>
  <c r="D30" i="2"/>
  <c r="D43" i="2"/>
  <c r="I28" i="2"/>
  <c r="I30" i="2"/>
  <c r="I43" i="2"/>
  <c r="L28" i="2"/>
  <c r="L30" i="2"/>
  <c r="L43" i="2"/>
  <c r="M28" i="2"/>
  <c r="M30" i="2"/>
  <c r="M43" i="2"/>
  <c r="B28" i="2"/>
  <c r="B30" i="2"/>
  <c r="B43" i="2"/>
  <c r="C20" i="2"/>
  <c r="D20" i="2"/>
  <c r="D19" i="2"/>
  <c r="E20" i="2"/>
  <c r="E19" i="2"/>
  <c r="F20" i="2"/>
  <c r="G20" i="2"/>
  <c r="H20" i="2"/>
  <c r="H19" i="2"/>
  <c r="H23" i="2"/>
  <c r="I20" i="2"/>
  <c r="I19" i="2"/>
  <c r="I23" i="2"/>
  <c r="J20" i="2"/>
  <c r="K20" i="2"/>
  <c r="L20" i="2"/>
  <c r="L19" i="2"/>
  <c r="L23" i="2"/>
  <c r="M20" i="2"/>
  <c r="M19" i="2"/>
  <c r="M23" i="2"/>
  <c r="B20" i="2"/>
  <c r="B19" i="2"/>
  <c r="N27" i="2"/>
  <c r="C6" i="2"/>
  <c r="C8" i="2"/>
  <c r="D6" i="2"/>
  <c r="D8" i="2"/>
  <c r="E6" i="2"/>
  <c r="E8" i="2"/>
  <c r="F6" i="2"/>
  <c r="F8" i="2"/>
  <c r="F13" i="2"/>
  <c r="G6" i="2"/>
  <c r="G8" i="2"/>
  <c r="G13" i="2"/>
  <c r="H6" i="2"/>
  <c r="H8" i="2"/>
  <c r="H10" i="2"/>
  <c r="H13" i="2"/>
  <c r="I6" i="2"/>
  <c r="I8" i="2"/>
  <c r="I13" i="2"/>
  <c r="J6" i="2"/>
  <c r="J8" i="2"/>
  <c r="J13" i="2"/>
  <c r="K6" i="2"/>
  <c r="K8" i="2"/>
  <c r="K13" i="2"/>
  <c r="L6" i="2"/>
  <c r="L8" i="2"/>
  <c r="L13" i="2"/>
  <c r="M6" i="2"/>
  <c r="M8" i="2"/>
  <c r="M13" i="2"/>
  <c r="B6" i="2"/>
  <c r="B8" i="2"/>
  <c r="C28" i="2"/>
  <c r="C30" i="2"/>
  <c r="C43" i="2"/>
  <c r="F28" i="2"/>
  <c r="F30" i="2"/>
  <c r="F43" i="2"/>
  <c r="J28" i="2"/>
  <c r="J30" i="2"/>
  <c r="J43" i="2"/>
  <c r="K28" i="2"/>
  <c r="K30" i="2"/>
  <c r="K43" i="2"/>
  <c r="C19" i="2"/>
  <c r="F19" i="2"/>
  <c r="F23" i="2"/>
  <c r="G19" i="2"/>
  <c r="G23" i="2"/>
  <c r="J19" i="2"/>
  <c r="J23" i="2"/>
  <c r="K19" i="2"/>
  <c r="K23" i="2"/>
  <c r="N22" i="2"/>
  <c r="N18" i="2"/>
  <c r="N19" i="2"/>
  <c r="N24" i="2"/>
  <c r="N25" i="2"/>
  <c r="N7" i="2"/>
  <c r="N9" i="2"/>
  <c r="N10" i="2"/>
  <c r="N12" i="2"/>
  <c r="E28" i="2"/>
  <c r="E30" i="2"/>
  <c r="E43" i="2"/>
  <c r="M45" i="2"/>
  <c r="I45" i="2"/>
  <c r="I47" i="2"/>
  <c r="H45" i="2"/>
  <c r="H47" i="2"/>
  <c r="J45" i="2"/>
  <c r="J47" i="2"/>
  <c r="F45" i="2"/>
  <c r="F47" i="2"/>
  <c r="N20" i="2"/>
  <c r="L45" i="2"/>
  <c r="L47" i="2"/>
  <c r="K45" i="2"/>
  <c r="G45" i="2"/>
  <c r="G47" i="2"/>
  <c r="K47" i="2"/>
  <c r="M47" i="2"/>
  <c r="N8" i="2"/>
  <c r="N6" i="2"/>
  <c r="N26" i="2"/>
  <c r="N28" i="2"/>
  <c r="N29" i="2"/>
  <c r="N30" i="2"/>
  <c r="N31" i="2"/>
  <c r="N32" i="2"/>
  <c r="N33" i="2"/>
  <c r="N35" i="2"/>
  <c r="N36" i="2"/>
  <c r="N37" i="2"/>
  <c r="N38" i="2"/>
  <c r="N39" i="2"/>
  <c r="N40" i="2"/>
  <c r="N41" i="2"/>
  <c r="N42" i="2"/>
  <c r="N44" i="2"/>
  <c r="N43" i="2"/>
  <c r="B21" i="2"/>
  <c r="C21" i="2"/>
  <c r="D21" i="2"/>
  <c r="E21" i="2"/>
  <c r="N21" i="2"/>
  <c r="N23" i="2"/>
  <c r="N45" i="2"/>
  <c r="N13" i="2"/>
  <c r="N47" i="2"/>
  <c r="B5" i="4"/>
  <c r="N5" i="4"/>
  <c r="N18" i="4"/>
  <c r="N52" i="4"/>
  <c r="B5" i="5"/>
  <c r="N5" i="5"/>
  <c r="N18" i="5"/>
  <c r="N52" i="5"/>
  <c r="B18" i="5"/>
  <c r="B52" i="5"/>
  <c r="B18" i="4"/>
  <c r="B52" i="4"/>
  <c r="E23" i="2"/>
  <c r="E45" i="2"/>
  <c r="E13" i="2"/>
  <c r="E47" i="2"/>
  <c r="D23" i="2"/>
  <c r="D45" i="2"/>
  <c r="D13" i="2"/>
  <c r="D47" i="2"/>
  <c r="C23" i="2"/>
  <c r="C45" i="2"/>
  <c r="C13" i="2"/>
  <c r="C47" i="2"/>
  <c r="B23" i="2"/>
  <c r="B45" i="2"/>
  <c r="B13" i="2"/>
  <c r="B47" i="2"/>
</calcChain>
</file>

<file path=xl/sharedStrings.xml><?xml version="1.0" encoding="utf-8"?>
<sst xmlns="http://schemas.openxmlformats.org/spreadsheetml/2006/main" count="197" uniqueCount="71">
  <si>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</si>
  <si>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</si>
  <si>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</si>
  <si>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</si>
  <si>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</si>
  <si>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</si>
  <si>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</si>
  <si>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</si>
  <si>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</si>
  <si>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</si>
  <si>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</si>
  <si>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</si>
  <si>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Total</t>
  </si>
  <si>
    <t>Costs</t>
  </si>
  <si>
    <t>COO expenses</t>
  </si>
  <si>
    <t>Rent</t>
  </si>
  <si>
    <t>Admin</t>
  </si>
  <si>
    <t>Insurance</t>
  </si>
  <si>
    <t>Legal &amp; professional</t>
  </si>
  <si>
    <t>Total costs</t>
  </si>
  <si>
    <t>Surplus / deficit</t>
  </si>
  <si>
    <t>Board costs</t>
  </si>
  <si>
    <t>Sundry</t>
  </si>
  <si>
    <t>Marketing materials</t>
  </si>
  <si>
    <t>Annual report</t>
  </si>
  <si>
    <t>Payroll</t>
  </si>
  <si>
    <t>ELR GP Federation Ltd</t>
  </si>
  <si>
    <t>Budget FY 17/18</t>
  </si>
  <si>
    <t>Stationary/Phone</t>
  </si>
  <si>
    <t>COO Salary + Oncost</t>
  </si>
  <si>
    <t>IT</t>
  </si>
  <si>
    <t>Clinical governance / regulation</t>
  </si>
  <si>
    <t>Board development</t>
  </si>
  <si>
    <t>CBS</t>
  </si>
  <si>
    <t>Purchase Direct</t>
  </si>
  <si>
    <t>PSS</t>
  </si>
  <si>
    <t>Income</t>
  </si>
  <si>
    <t>ELR CCG Funding</t>
  </si>
  <si>
    <t>Overheads</t>
  </si>
  <si>
    <t>Direct</t>
  </si>
  <si>
    <t>Winter Monies</t>
  </si>
  <si>
    <t>Winter monies</t>
  </si>
  <si>
    <t>Sub total</t>
  </si>
  <si>
    <t>Total income</t>
  </si>
  <si>
    <t>Comment</t>
  </si>
  <si>
    <t>Guesstimate</t>
  </si>
  <si>
    <t>Two Oadby practices</t>
  </si>
  <si>
    <t>Asssumption that the scheme is run again</t>
  </si>
  <si>
    <t>Ops supprt</t>
  </si>
  <si>
    <t>Estimate based on 16/17</t>
  </si>
  <si>
    <t>Kingsway</t>
  </si>
  <si>
    <t>Core funding</t>
  </si>
  <si>
    <t>Estimate</t>
  </si>
  <si>
    <t>Biz dev  &amp; comms</t>
  </si>
  <si>
    <t>Funds c/fwd</t>
  </si>
  <si>
    <t>Transformation</t>
  </si>
  <si>
    <t>Assumes 3 schemes @ £5k admin fee</t>
  </si>
  <si>
    <t>Primary Care Exchange</t>
  </si>
  <si>
    <t>Urgent care</t>
  </si>
  <si>
    <t>Assumes contribution @ £50K</t>
  </si>
  <si>
    <t>H Pylori</t>
  </si>
  <si>
    <t>Demand management</t>
  </si>
  <si>
    <t>Other contracts</t>
  </si>
  <si>
    <t>Budget FY 18/19</t>
  </si>
  <si>
    <t>Budget FY 19/20</t>
  </si>
  <si>
    <t>Practices</t>
  </si>
  <si>
    <t xml:space="preserve">Estimate </t>
  </si>
  <si>
    <t>TBD</t>
  </si>
  <si>
    <t>10 pence per patient</t>
  </si>
  <si>
    <t>Loan funding and/or cfwd from 16/17</t>
  </si>
  <si>
    <t>0 pence per patient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</si>
</sst>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-[$£-809]* #,##0_-;\-[$£-809]* #,##0_-;_-[$£-809]* &quot;-&quot;??_-;_-@_-"/>
    <numFmt numFmtId="166" formatCode="_-[$£-809]* #,##0.00_-;\-[$£-809]* #,##0.00_-;_-[$£-809]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2" fillId="0" borderId="1" xfId="0" applyFont="1" applyBorder="1"/>
    <xf numFmtId="43" fontId="0" fillId="0" borderId="0" xfId="0" applyNumberFormat="1"/>
    <xf numFmtId="0" fontId="5" fillId="0" borderId="0" xfId="0" applyFont="1"/>
    <xf numFmtId="0" fontId="2" fillId="0" borderId="0" xfId="0" applyFont="1"/>
    <xf numFmtId="0" fontId="0" fillId="0" borderId="1" xfId="0" applyFont="1" applyBorder="1"/>
    <xf numFmtId="165" fontId="2" fillId="0" borderId="1" xfId="1" applyNumberFormat="1" applyFont="1" applyBorder="1"/>
    <xf numFmtId="165" fontId="0" fillId="0" borderId="1" xfId="1" applyNumberFormat="1" applyFont="1" applyBorder="1"/>
    <xf numFmtId="0" fontId="2" fillId="0" borderId="1" xfId="0" applyFont="1" applyFill="1" applyBorder="1"/>
    <xf numFmtId="164" fontId="0" fillId="0" borderId="1" xfId="1" applyNumberFormat="1" applyFont="1" applyBorder="1"/>
    <xf numFmtId="166" fontId="0" fillId="0" borderId="1" xfId="1" applyNumberFormat="1" applyFont="1" applyBorder="1"/>
  </cellXfs>
  <cellStyles count="1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view="pageLayout" topLeftCell="E1" zoomScale="80" zoomScaleNormal="70" zoomScalePageLayoutView="80" workbookViewId="0">
      <selection activeCell="J1" sqref="J1"/>
    </sheetView>
  </sheetViews>
  <sheetFormatPr defaultColWidth="11" defaultRowHeight="15.75" x14ac:dyDescent="0.25"/>
  <cols>
    <col min="1" max="1" width="23.5" customWidth="1"/>
    <col min="2" max="2" width="14.125" bestFit="1" customWidth="1"/>
    <col min="3" max="13" width="12" bestFit="1" customWidth="1"/>
    <col min="14" max="14" width="13.5" bestFit="1" customWidth="1"/>
    <col min="15" max="15" width="37.25" bestFit="1" customWidth="1"/>
  </cols>
  <sheetData>
    <row r="1" spans="1:16" x14ac:dyDescent="0.25">
      <c r="A1" s="4" t="s">
        <v>26</v>
      </c>
    </row>
    <row r="2" spans="1:16" x14ac:dyDescent="0.25">
      <c r="A2" s="4" t="s">
        <v>27</v>
      </c>
    </row>
    <row r="3" spans="1:16" x14ac:dyDescent="0.25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9" t="s">
        <v>44</v>
      </c>
    </row>
    <row r="4" spans="1:16" x14ac:dyDescent="0.25">
      <c r="A4" s="2" t="s">
        <v>36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A5" s="6" t="s">
        <v>54</v>
      </c>
      <c r="B5" s="8">
        <v>4000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>
        <f>SUM(B5:M5)</f>
        <v>4000</v>
      </c>
      <c r="O5" s="1"/>
    </row>
    <row r="6" spans="1:16" x14ac:dyDescent="0.25">
      <c r="A6" s="6" t="s">
        <v>37</v>
      </c>
      <c r="B6" s="8">
        <f>175000/12</f>
        <v>14583.333333333334</v>
      </c>
      <c r="C6" s="8">
        <f t="shared" ref="C6:M6" si="0">175000/12</f>
        <v>14583.333333333334</v>
      </c>
      <c r="D6" s="8">
        <f t="shared" si="0"/>
        <v>14583.333333333334</v>
      </c>
      <c r="E6" s="8">
        <f t="shared" si="0"/>
        <v>14583.333333333334</v>
      </c>
      <c r="F6" s="8">
        <f t="shared" si="0"/>
        <v>14583.333333333334</v>
      </c>
      <c r="G6" s="8">
        <f t="shared" si="0"/>
        <v>14583.333333333334</v>
      </c>
      <c r="H6" s="8">
        <f t="shared" si="0"/>
        <v>14583.333333333334</v>
      </c>
      <c r="I6" s="8">
        <f t="shared" si="0"/>
        <v>14583.333333333334</v>
      </c>
      <c r="J6" s="8">
        <f t="shared" si="0"/>
        <v>14583.333333333334</v>
      </c>
      <c r="K6" s="8">
        <f t="shared" si="0"/>
        <v>14583.333333333334</v>
      </c>
      <c r="L6" s="8">
        <f t="shared" si="0"/>
        <v>14583.333333333334</v>
      </c>
      <c r="M6" s="8">
        <f t="shared" si="0"/>
        <v>14583.333333333334</v>
      </c>
      <c r="N6" s="7">
        <f>SUM(B6:M6)</f>
        <v>175000.00000000003</v>
      </c>
      <c r="O6" s="1" t="s">
        <v>51</v>
      </c>
      <c r="P6" s="3"/>
    </row>
    <row r="7" spans="1:16" x14ac:dyDescent="0.25">
      <c r="A7" s="6" t="s">
        <v>40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>
        <v>80000</v>
      </c>
      <c r="N7" s="7">
        <f t="shared" ref="N7:N12" si="1">SUM(B7:M7)</f>
        <v>80000</v>
      </c>
      <c r="O7" s="1" t="s">
        <v>47</v>
      </c>
      <c r="P7" s="3"/>
    </row>
    <row r="8" spans="1:16" x14ac:dyDescent="0.25">
      <c r="A8" s="6" t="s">
        <v>35</v>
      </c>
      <c r="B8" s="8">
        <f>30*35</f>
        <v>1050</v>
      </c>
      <c r="C8" s="8">
        <f t="shared" ref="C8:M8" si="2">30*35</f>
        <v>1050</v>
      </c>
      <c r="D8" s="8">
        <f t="shared" si="2"/>
        <v>1050</v>
      </c>
      <c r="E8" s="8">
        <f t="shared" si="2"/>
        <v>1050</v>
      </c>
      <c r="F8" s="8">
        <f t="shared" si="2"/>
        <v>1050</v>
      </c>
      <c r="G8" s="8">
        <f t="shared" si="2"/>
        <v>1050</v>
      </c>
      <c r="H8" s="8">
        <f t="shared" si="2"/>
        <v>1050</v>
      </c>
      <c r="I8" s="8">
        <f t="shared" si="2"/>
        <v>1050</v>
      </c>
      <c r="J8" s="8">
        <f t="shared" si="2"/>
        <v>1050</v>
      </c>
      <c r="K8" s="8">
        <f t="shared" si="2"/>
        <v>1050</v>
      </c>
      <c r="L8" s="8">
        <f t="shared" si="2"/>
        <v>1050</v>
      </c>
      <c r="M8" s="8">
        <f t="shared" si="2"/>
        <v>1050</v>
      </c>
      <c r="N8" s="7">
        <f t="shared" si="1"/>
        <v>12600</v>
      </c>
      <c r="O8" s="1" t="s">
        <v>46</v>
      </c>
      <c r="P8" s="3"/>
    </row>
    <row r="9" spans="1:16" x14ac:dyDescent="0.25">
      <c r="A9" s="6" t="s">
        <v>33</v>
      </c>
      <c r="B9" s="8">
        <v>14000</v>
      </c>
      <c r="C9" s="8">
        <v>14000</v>
      </c>
      <c r="D9" s="8">
        <v>14000</v>
      </c>
      <c r="E9" s="8">
        <v>14000</v>
      </c>
      <c r="F9" s="8">
        <v>14000</v>
      </c>
      <c r="G9" s="8">
        <v>14000</v>
      </c>
      <c r="H9" s="8">
        <v>14000</v>
      </c>
      <c r="I9" s="8">
        <v>14000</v>
      </c>
      <c r="J9" s="8">
        <v>14000</v>
      </c>
      <c r="K9" s="8">
        <v>14000</v>
      </c>
      <c r="L9" s="8">
        <v>14000</v>
      </c>
      <c r="M9" s="8">
        <v>14000</v>
      </c>
      <c r="N9" s="7">
        <f t="shared" si="1"/>
        <v>168000</v>
      </c>
      <c r="O9" s="1" t="s">
        <v>49</v>
      </c>
    </row>
    <row r="10" spans="1:16" x14ac:dyDescent="0.25">
      <c r="A10" s="6" t="s">
        <v>34</v>
      </c>
      <c r="B10" s="8"/>
      <c r="C10" s="8"/>
      <c r="D10" s="8"/>
      <c r="E10" s="8"/>
      <c r="F10" s="8"/>
      <c r="G10" s="8"/>
      <c r="H10" s="8">
        <f>50000*0.05</f>
        <v>2500</v>
      </c>
      <c r="I10" s="8"/>
      <c r="J10" s="8"/>
      <c r="K10" s="8"/>
      <c r="L10" s="8"/>
      <c r="M10" s="8"/>
      <c r="N10" s="7">
        <f t="shared" si="1"/>
        <v>2500</v>
      </c>
      <c r="O10" s="1" t="s">
        <v>45</v>
      </c>
    </row>
    <row r="11" spans="1:16" x14ac:dyDescent="0.25">
      <c r="A11" s="6" t="s">
        <v>50</v>
      </c>
      <c r="B11" s="11">
        <f>102153/4</f>
        <v>25538.25</v>
      </c>
      <c r="C11" s="11">
        <f t="shared" ref="C11:E11" si="3">102153/4</f>
        <v>25538.25</v>
      </c>
      <c r="D11" s="11">
        <f t="shared" si="3"/>
        <v>25538.25</v>
      </c>
      <c r="E11" s="11">
        <f t="shared" si="3"/>
        <v>25538.25</v>
      </c>
      <c r="F11" s="8"/>
      <c r="G11" s="8"/>
      <c r="H11" s="8"/>
      <c r="I11" s="8"/>
      <c r="J11" s="8"/>
      <c r="K11" s="8"/>
      <c r="L11" s="8"/>
      <c r="M11" s="8"/>
      <c r="N11" s="7">
        <f>SUM(B11:M11)</f>
        <v>102153</v>
      </c>
      <c r="O11" s="1"/>
    </row>
    <row r="12" spans="1:16" x14ac:dyDescent="0.25">
      <c r="A12" s="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7">
        <f t="shared" si="1"/>
        <v>0</v>
      </c>
      <c r="O12" s="1"/>
    </row>
    <row r="13" spans="1:16" s="5" customFormat="1" x14ac:dyDescent="0.25">
      <c r="A13" s="2" t="s">
        <v>43</v>
      </c>
      <c r="B13" s="7">
        <f t="shared" ref="B13:M13" si="4">SUM(B6:B11)</f>
        <v>55171.583333333336</v>
      </c>
      <c r="C13" s="7">
        <f t="shared" si="4"/>
        <v>55171.583333333336</v>
      </c>
      <c r="D13" s="7">
        <f t="shared" si="4"/>
        <v>55171.583333333336</v>
      </c>
      <c r="E13" s="7">
        <f t="shared" si="4"/>
        <v>55171.583333333336</v>
      </c>
      <c r="F13" s="7">
        <f t="shared" si="4"/>
        <v>29633.333333333336</v>
      </c>
      <c r="G13" s="7">
        <f t="shared" si="4"/>
        <v>29633.333333333336</v>
      </c>
      <c r="H13" s="7">
        <f t="shared" si="4"/>
        <v>32133.333333333336</v>
      </c>
      <c r="I13" s="7">
        <f t="shared" si="4"/>
        <v>29633.333333333336</v>
      </c>
      <c r="J13" s="7">
        <f t="shared" si="4"/>
        <v>29633.333333333336</v>
      </c>
      <c r="K13" s="7">
        <f t="shared" si="4"/>
        <v>29633.333333333336</v>
      </c>
      <c r="L13" s="7">
        <f t="shared" si="4"/>
        <v>29633.333333333336</v>
      </c>
      <c r="M13" s="7">
        <f t="shared" si="4"/>
        <v>109633.33333333333</v>
      </c>
      <c r="N13" s="7">
        <f>SUM(N5:N12)</f>
        <v>544253</v>
      </c>
      <c r="O13" s="2"/>
    </row>
    <row r="14" spans="1:16" x14ac:dyDescent="0.2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7"/>
      <c r="O14" s="1"/>
    </row>
    <row r="15" spans="1:16" x14ac:dyDescent="0.25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7"/>
      <c r="O15" s="1"/>
    </row>
    <row r="16" spans="1:16" x14ac:dyDescent="0.25">
      <c r="A16" s="2" t="s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7"/>
      <c r="O16" s="1"/>
    </row>
    <row r="17" spans="1:15" x14ac:dyDescent="0.25">
      <c r="A17" s="2" t="s">
        <v>39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7"/>
      <c r="O17" s="1"/>
    </row>
    <row r="18" spans="1:15" x14ac:dyDescent="0.25">
      <c r="A18" s="6" t="s">
        <v>41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>
        <v>77000</v>
      </c>
      <c r="N18" s="7">
        <f t="shared" ref="N18:N25" si="5">SUM(B18:M18)</f>
        <v>77000</v>
      </c>
      <c r="O18" s="1"/>
    </row>
    <row r="19" spans="1:15" x14ac:dyDescent="0.25">
      <c r="A19" s="6" t="s">
        <v>35</v>
      </c>
      <c r="B19" s="8">
        <f>34*30</f>
        <v>1020</v>
      </c>
      <c r="C19" s="8">
        <f t="shared" ref="C19:M19" si="6">34*30</f>
        <v>1020</v>
      </c>
      <c r="D19" s="8">
        <f t="shared" si="6"/>
        <v>1020</v>
      </c>
      <c r="E19" s="8">
        <f t="shared" si="6"/>
        <v>1020</v>
      </c>
      <c r="F19" s="8">
        <f t="shared" si="6"/>
        <v>1020</v>
      </c>
      <c r="G19" s="8">
        <f t="shared" si="6"/>
        <v>1020</v>
      </c>
      <c r="H19" s="8">
        <f t="shared" si="6"/>
        <v>1020</v>
      </c>
      <c r="I19" s="8">
        <f t="shared" si="6"/>
        <v>1020</v>
      </c>
      <c r="J19" s="8">
        <f t="shared" si="6"/>
        <v>1020</v>
      </c>
      <c r="K19" s="8">
        <f t="shared" si="6"/>
        <v>1020</v>
      </c>
      <c r="L19" s="8">
        <f t="shared" si="6"/>
        <v>1020</v>
      </c>
      <c r="M19" s="8">
        <f t="shared" si="6"/>
        <v>1020</v>
      </c>
      <c r="N19" s="7">
        <f t="shared" si="5"/>
        <v>12240</v>
      </c>
      <c r="O19" s="1"/>
    </row>
    <row r="20" spans="1:15" x14ac:dyDescent="0.25">
      <c r="A20" s="6" t="s">
        <v>33</v>
      </c>
      <c r="B20" s="8">
        <f>B9*0.95</f>
        <v>13300</v>
      </c>
      <c r="C20" s="8">
        <f t="shared" ref="C20:M20" si="7">C9*0.95</f>
        <v>13300</v>
      </c>
      <c r="D20" s="8">
        <f t="shared" si="7"/>
        <v>13300</v>
      </c>
      <c r="E20" s="8">
        <f t="shared" si="7"/>
        <v>13300</v>
      </c>
      <c r="F20" s="8">
        <f t="shared" si="7"/>
        <v>13300</v>
      </c>
      <c r="G20" s="8">
        <f t="shared" si="7"/>
        <v>13300</v>
      </c>
      <c r="H20" s="8">
        <f t="shared" si="7"/>
        <v>13300</v>
      </c>
      <c r="I20" s="8">
        <f t="shared" si="7"/>
        <v>13300</v>
      </c>
      <c r="J20" s="8">
        <f t="shared" si="7"/>
        <v>13300</v>
      </c>
      <c r="K20" s="8">
        <f t="shared" si="7"/>
        <v>13300</v>
      </c>
      <c r="L20" s="8">
        <f t="shared" si="7"/>
        <v>13300</v>
      </c>
      <c r="M20" s="8">
        <f t="shared" si="7"/>
        <v>13300</v>
      </c>
      <c r="N20" s="7">
        <f t="shared" si="5"/>
        <v>159600</v>
      </c>
      <c r="O20" s="1"/>
    </row>
    <row r="21" spans="1:15" x14ac:dyDescent="0.25">
      <c r="A21" s="6" t="s">
        <v>50</v>
      </c>
      <c r="B21" s="8">
        <f>B11*0.95</f>
        <v>24261.337499999998</v>
      </c>
      <c r="C21" s="8">
        <f t="shared" ref="C21:M21" si="8">C11*0.95</f>
        <v>24261.337499999998</v>
      </c>
      <c r="D21" s="8">
        <f t="shared" si="8"/>
        <v>24261.337499999998</v>
      </c>
      <c r="E21" s="8">
        <f t="shared" si="8"/>
        <v>24261.337499999998</v>
      </c>
      <c r="F21" s="8">
        <f t="shared" si="8"/>
        <v>0</v>
      </c>
      <c r="G21" s="8">
        <f t="shared" si="8"/>
        <v>0</v>
      </c>
      <c r="H21" s="8">
        <f t="shared" si="8"/>
        <v>0</v>
      </c>
      <c r="I21" s="8">
        <f t="shared" si="8"/>
        <v>0</v>
      </c>
      <c r="J21" s="8">
        <f t="shared" si="8"/>
        <v>0</v>
      </c>
      <c r="K21" s="8">
        <f t="shared" si="8"/>
        <v>0</v>
      </c>
      <c r="L21" s="8">
        <f t="shared" si="8"/>
        <v>0</v>
      </c>
      <c r="M21" s="8">
        <f t="shared" si="8"/>
        <v>0</v>
      </c>
      <c r="N21" s="7">
        <f t="shared" si="5"/>
        <v>97045.349999999991</v>
      </c>
      <c r="O21" s="1"/>
    </row>
    <row r="22" spans="1:15" x14ac:dyDescent="0.25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7">
        <f t="shared" si="5"/>
        <v>0</v>
      </c>
      <c r="O22" s="1"/>
    </row>
    <row r="23" spans="1:15" s="5" customFormat="1" x14ac:dyDescent="0.25">
      <c r="A23" s="2" t="s">
        <v>42</v>
      </c>
      <c r="B23" s="7">
        <f>SUM(B19:B22)</f>
        <v>38581.337499999994</v>
      </c>
      <c r="C23" s="7">
        <f t="shared" ref="C23:M23" si="9">SUM(C19:C22)</f>
        <v>38581.337499999994</v>
      </c>
      <c r="D23" s="7">
        <f t="shared" si="9"/>
        <v>38581.337499999994</v>
      </c>
      <c r="E23" s="7">
        <f t="shared" si="9"/>
        <v>38581.337499999994</v>
      </c>
      <c r="F23" s="7">
        <f t="shared" si="9"/>
        <v>14320</v>
      </c>
      <c r="G23" s="7">
        <f t="shared" si="9"/>
        <v>14320</v>
      </c>
      <c r="H23" s="7">
        <f t="shared" si="9"/>
        <v>14320</v>
      </c>
      <c r="I23" s="7">
        <f t="shared" si="9"/>
        <v>14320</v>
      </c>
      <c r="J23" s="7">
        <f t="shared" si="9"/>
        <v>14320</v>
      </c>
      <c r="K23" s="7">
        <f t="shared" si="9"/>
        <v>14320</v>
      </c>
      <c r="L23" s="7">
        <f t="shared" si="9"/>
        <v>14320</v>
      </c>
      <c r="M23" s="7">
        <f t="shared" si="9"/>
        <v>14320</v>
      </c>
      <c r="N23" s="7">
        <f>SUM(N18:N22)</f>
        <v>345885.35</v>
      </c>
      <c r="O23" s="2"/>
    </row>
    <row r="24" spans="1:15" x14ac:dyDescent="0.25">
      <c r="A24" s="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7">
        <f t="shared" si="5"/>
        <v>0</v>
      </c>
      <c r="O24" s="1"/>
    </row>
    <row r="25" spans="1:15" x14ac:dyDescent="0.25">
      <c r="A25" s="2" t="s">
        <v>38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7">
        <f t="shared" si="5"/>
        <v>0</v>
      </c>
      <c r="O25" s="1"/>
    </row>
    <row r="26" spans="1:15" x14ac:dyDescent="0.25">
      <c r="A26" s="1" t="s">
        <v>21</v>
      </c>
      <c r="B26" s="8">
        <v>1850</v>
      </c>
      <c r="C26" s="8">
        <v>1850</v>
      </c>
      <c r="D26" s="8">
        <v>1850</v>
      </c>
      <c r="E26" s="8">
        <v>1850</v>
      </c>
      <c r="F26" s="8">
        <v>1850</v>
      </c>
      <c r="G26" s="8">
        <v>1850</v>
      </c>
      <c r="H26" s="8">
        <v>1850</v>
      </c>
      <c r="I26" s="8">
        <v>1850</v>
      </c>
      <c r="J26" s="8">
        <v>1850</v>
      </c>
      <c r="K26" s="8">
        <v>1850</v>
      </c>
      <c r="L26" s="8">
        <v>1850</v>
      </c>
      <c r="M26" s="8">
        <v>1850</v>
      </c>
      <c r="N26" s="7">
        <f t="shared" ref="N26:N44" si="10">SUM(B26:M26)</f>
        <v>22200</v>
      </c>
      <c r="O26" s="1"/>
    </row>
    <row r="27" spans="1:15" x14ac:dyDescent="0.25">
      <c r="A27" s="1" t="s">
        <v>32</v>
      </c>
      <c r="B27" s="8"/>
      <c r="C27" s="8"/>
      <c r="D27" s="8">
        <v>1000</v>
      </c>
      <c r="E27" s="8"/>
      <c r="F27" s="8"/>
      <c r="G27" s="8">
        <v>1000</v>
      </c>
      <c r="H27" s="8"/>
      <c r="I27" s="8"/>
      <c r="J27" s="8"/>
      <c r="K27" s="8">
        <v>1000</v>
      </c>
      <c r="L27" s="8"/>
      <c r="M27" s="8"/>
      <c r="N27" s="7">
        <f t="shared" si="10"/>
        <v>3000</v>
      </c>
      <c r="O27" s="1"/>
    </row>
    <row r="28" spans="1:15" x14ac:dyDescent="0.25">
      <c r="A28" s="1" t="s">
        <v>29</v>
      </c>
      <c r="B28" s="8">
        <f t="shared" ref="B28:F28" si="11">(75000*1.28)/12</f>
        <v>8000</v>
      </c>
      <c r="C28" s="8">
        <f t="shared" si="11"/>
        <v>8000</v>
      </c>
      <c r="D28" s="8">
        <f t="shared" si="11"/>
        <v>8000</v>
      </c>
      <c r="E28" s="8">
        <f t="shared" si="11"/>
        <v>8000</v>
      </c>
      <c r="F28" s="8">
        <f t="shared" si="11"/>
        <v>8000</v>
      </c>
      <c r="G28" s="8">
        <f t="shared" ref="G28:L28" si="12">(75000*1.28)/12</f>
        <v>8000</v>
      </c>
      <c r="H28" s="8">
        <f t="shared" si="12"/>
        <v>8000</v>
      </c>
      <c r="I28" s="8">
        <f t="shared" si="12"/>
        <v>8000</v>
      </c>
      <c r="J28" s="8">
        <f t="shared" si="12"/>
        <v>8000</v>
      </c>
      <c r="K28" s="8">
        <f t="shared" si="12"/>
        <v>8000</v>
      </c>
      <c r="L28" s="8">
        <f t="shared" si="12"/>
        <v>8000</v>
      </c>
      <c r="M28" s="8">
        <f>(75000*1.28)/12</f>
        <v>8000</v>
      </c>
      <c r="N28" s="7">
        <f t="shared" si="10"/>
        <v>96000</v>
      </c>
      <c r="O28" s="1"/>
    </row>
    <row r="29" spans="1:15" x14ac:dyDescent="0.25">
      <c r="A29" s="1" t="s">
        <v>14</v>
      </c>
      <c r="B29" s="8">
        <v>130</v>
      </c>
      <c r="C29" s="8">
        <v>130</v>
      </c>
      <c r="D29" s="8">
        <v>130</v>
      </c>
      <c r="E29" s="8">
        <v>130</v>
      </c>
      <c r="F29" s="8">
        <v>130</v>
      </c>
      <c r="G29" s="8">
        <v>130</v>
      </c>
      <c r="H29" s="8">
        <v>130</v>
      </c>
      <c r="I29" s="8">
        <v>130</v>
      </c>
      <c r="J29" s="8">
        <v>130</v>
      </c>
      <c r="K29" s="8">
        <v>130</v>
      </c>
      <c r="L29" s="8">
        <v>130</v>
      </c>
      <c r="M29" s="8">
        <v>130</v>
      </c>
      <c r="N29" s="7">
        <f t="shared" si="10"/>
        <v>1560</v>
      </c>
      <c r="O29" s="1"/>
    </row>
    <row r="30" spans="1:15" x14ac:dyDescent="0.25">
      <c r="A30" s="1" t="s">
        <v>15</v>
      </c>
      <c r="B30" s="8">
        <f>1300/3</f>
        <v>433.33333333333331</v>
      </c>
      <c r="C30" s="8">
        <f t="shared" ref="C30:M30" si="13">1300/3</f>
        <v>433.33333333333331</v>
      </c>
      <c r="D30" s="8">
        <f t="shared" si="13"/>
        <v>433.33333333333331</v>
      </c>
      <c r="E30" s="8">
        <f t="shared" si="13"/>
        <v>433.33333333333331</v>
      </c>
      <c r="F30" s="8">
        <f t="shared" si="13"/>
        <v>433.33333333333331</v>
      </c>
      <c r="G30" s="8">
        <f t="shared" si="13"/>
        <v>433.33333333333331</v>
      </c>
      <c r="H30" s="8">
        <f t="shared" si="13"/>
        <v>433.33333333333331</v>
      </c>
      <c r="I30" s="8">
        <f t="shared" si="13"/>
        <v>433.33333333333331</v>
      </c>
      <c r="J30" s="8">
        <f t="shared" si="13"/>
        <v>433.33333333333331</v>
      </c>
      <c r="K30" s="8">
        <f t="shared" si="13"/>
        <v>433.33333333333331</v>
      </c>
      <c r="L30" s="8">
        <f t="shared" si="13"/>
        <v>433.33333333333331</v>
      </c>
      <c r="M30" s="8">
        <f t="shared" si="13"/>
        <v>433.33333333333331</v>
      </c>
      <c r="N30" s="7">
        <f t="shared" si="10"/>
        <v>5200</v>
      </c>
      <c r="O30" s="1"/>
    </row>
    <row r="31" spans="1:15" x14ac:dyDescent="0.25">
      <c r="A31" s="1" t="s">
        <v>16</v>
      </c>
      <c r="B31" s="8">
        <v>350</v>
      </c>
      <c r="C31" s="8">
        <v>350</v>
      </c>
      <c r="D31" s="8">
        <v>350</v>
      </c>
      <c r="E31" s="8">
        <v>350</v>
      </c>
      <c r="F31" s="8">
        <v>350</v>
      </c>
      <c r="G31" s="8">
        <v>350</v>
      </c>
      <c r="H31" s="8">
        <v>350</v>
      </c>
      <c r="I31" s="8">
        <v>350</v>
      </c>
      <c r="J31" s="8">
        <v>350</v>
      </c>
      <c r="K31" s="8">
        <v>350</v>
      </c>
      <c r="L31" s="8">
        <v>350</v>
      </c>
      <c r="M31" s="8">
        <v>350</v>
      </c>
      <c r="N31" s="7">
        <f t="shared" si="10"/>
        <v>4200</v>
      </c>
      <c r="O31" s="1"/>
    </row>
    <row r="32" spans="1:15" x14ac:dyDescent="0.25">
      <c r="A32" s="1" t="s">
        <v>28</v>
      </c>
      <c r="B32" s="8">
        <v>70</v>
      </c>
      <c r="C32" s="8">
        <v>70</v>
      </c>
      <c r="D32" s="8">
        <v>70</v>
      </c>
      <c r="E32" s="8">
        <v>70</v>
      </c>
      <c r="F32" s="8">
        <v>70</v>
      </c>
      <c r="G32" s="8">
        <v>70</v>
      </c>
      <c r="H32" s="8">
        <v>70</v>
      </c>
      <c r="I32" s="8">
        <v>70</v>
      </c>
      <c r="J32" s="8">
        <v>70</v>
      </c>
      <c r="K32" s="8">
        <v>70</v>
      </c>
      <c r="L32" s="8">
        <v>70</v>
      </c>
      <c r="M32" s="8">
        <v>70</v>
      </c>
      <c r="N32" s="7">
        <f t="shared" si="10"/>
        <v>840</v>
      </c>
      <c r="O32" s="1"/>
    </row>
    <row r="33" spans="1:15" x14ac:dyDescent="0.25">
      <c r="A33" s="1" t="s">
        <v>53</v>
      </c>
      <c r="B33" s="8">
        <v>600</v>
      </c>
      <c r="C33" s="8">
        <f>600</f>
        <v>600</v>
      </c>
      <c r="D33" s="8">
        <f>600</f>
        <v>600</v>
      </c>
      <c r="E33" s="8">
        <f>600</f>
        <v>600</v>
      </c>
      <c r="F33" s="8">
        <f t="shared" ref="F33:M33" si="14">90*3*3+600</f>
        <v>1410</v>
      </c>
      <c r="G33" s="8">
        <f t="shared" si="14"/>
        <v>1410</v>
      </c>
      <c r="H33" s="8">
        <f t="shared" si="14"/>
        <v>1410</v>
      </c>
      <c r="I33" s="8">
        <f t="shared" si="14"/>
        <v>1410</v>
      </c>
      <c r="J33" s="8">
        <f t="shared" si="14"/>
        <v>1410</v>
      </c>
      <c r="K33" s="8">
        <f t="shared" si="14"/>
        <v>1410</v>
      </c>
      <c r="L33" s="8">
        <f t="shared" si="14"/>
        <v>1410</v>
      </c>
      <c r="M33" s="8">
        <f t="shared" si="14"/>
        <v>1410</v>
      </c>
      <c r="N33" s="7">
        <f t="shared" si="10"/>
        <v>13680</v>
      </c>
      <c r="O33" s="1"/>
    </row>
    <row r="34" spans="1:15" x14ac:dyDescent="0.25">
      <c r="A34" s="1" t="s">
        <v>48</v>
      </c>
      <c r="B34" s="8"/>
      <c r="C34" s="8"/>
      <c r="D34" s="8"/>
      <c r="E34" s="8"/>
      <c r="F34" s="8"/>
      <c r="G34" s="8"/>
      <c r="H34" s="8">
        <f>12500*1.28/12</f>
        <v>1333.3333333333333</v>
      </c>
      <c r="I34" s="8">
        <f t="shared" ref="I34:M34" si="15">12500*1.28/12</f>
        <v>1333.3333333333333</v>
      </c>
      <c r="J34" s="8">
        <f t="shared" si="15"/>
        <v>1333.3333333333333</v>
      </c>
      <c r="K34" s="8">
        <f t="shared" si="15"/>
        <v>1333.3333333333333</v>
      </c>
      <c r="L34" s="8">
        <f t="shared" si="15"/>
        <v>1333.3333333333333</v>
      </c>
      <c r="M34" s="8">
        <f t="shared" si="15"/>
        <v>1333.3333333333333</v>
      </c>
      <c r="N34" s="7">
        <f t="shared" si="10"/>
        <v>7999.9999999999991</v>
      </c>
      <c r="O34" s="1"/>
    </row>
    <row r="35" spans="1:15" x14ac:dyDescent="0.25">
      <c r="A35" s="1" t="s">
        <v>23</v>
      </c>
      <c r="B35" s="8">
        <v>125</v>
      </c>
      <c r="C35" s="8">
        <v>125</v>
      </c>
      <c r="D35" s="8">
        <v>125</v>
      </c>
      <c r="E35" s="8">
        <v>125</v>
      </c>
      <c r="F35" s="8">
        <v>125</v>
      </c>
      <c r="G35" s="8">
        <v>125</v>
      </c>
      <c r="H35" s="8">
        <v>125</v>
      </c>
      <c r="I35" s="8">
        <v>125</v>
      </c>
      <c r="J35" s="8">
        <v>125</v>
      </c>
      <c r="K35" s="8">
        <v>125</v>
      </c>
      <c r="L35" s="8">
        <v>125</v>
      </c>
      <c r="M35" s="8">
        <v>125</v>
      </c>
      <c r="N35" s="7">
        <f t="shared" si="10"/>
        <v>1500</v>
      </c>
      <c r="O35" s="1"/>
    </row>
    <row r="36" spans="1:15" x14ac:dyDescent="0.25">
      <c r="A36" s="1" t="s">
        <v>24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>
        <v>1000</v>
      </c>
      <c r="N36" s="7">
        <f t="shared" si="10"/>
        <v>1000</v>
      </c>
      <c r="O36" s="1"/>
    </row>
    <row r="37" spans="1:15" x14ac:dyDescent="0.25">
      <c r="A37" s="1" t="s">
        <v>17</v>
      </c>
      <c r="B37" s="8"/>
      <c r="C37" s="8"/>
      <c r="D37" s="8">
        <f>1000</f>
        <v>1000</v>
      </c>
      <c r="E37" s="8"/>
      <c r="F37" s="8"/>
      <c r="G37" s="8"/>
      <c r="H37" s="8"/>
      <c r="I37" s="8"/>
      <c r="J37" s="8"/>
      <c r="K37" s="8"/>
      <c r="L37" s="8"/>
      <c r="M37" s="8"/>
      <c r="N37" s="7">
        <f t="shared" si="10"/>
        <v>1000</v>
      </c>
      <c r="O37" s="1"/>
    </row>
    <row r="38" spans="1:15" x14ac:dyDescent="0.25">
      <c r="A38" s="1" t="s">
        <v>25</v>
      </c>
      <c r="B38" s="8">
        <v>50</v>
      </c>
      <c r="C38" s="8">
        <v>50</v>
      </c>
      <c r="D38" s="8">
        <v>50</v>
      </c>
      <c r="E38" s="8">
        <v>50</v>
      </c>
      <c r="F38" s="8">
        <v>50</v>
      </c>
      <c r="G38" s="8">
        <v>50</v>
      </c>
      <c r="H38" s="8">
        <v>50</v>
      </c>
      <c r="I38" s="8">
        <v>50</v>
      </c>
      <c r="J38" s="8">
        <v>50</v>
      </c>
      <c r="K38" s="8">
        <v>50</v>
      </c>
      <c r="L38" s="8">
        <v>50</v>
      </c>
      <c r="M38" s="8">
        <v>50</v>
      </c>
      <c r="N38" s="7">
        <f t="shared" si="10"/>
        <v>600</v>
      </c>
      <c r="O38" s="1"/>
    </row>
    <row r="39" spans="1:15" x14ac:dyDescent="0.25">
      <c r="A39" s="1" t="s">
        <v>18</v>
      </c>
      <c r="B39" s="8"/>
      <c r="C39" s="8"/>
      <c r="D39" s="8">
        <v>1500</v>
      </c>
      <c r="E39" s="8"/>
      <c r="F39" s="8"/>
      <c r="G39" s="8">
        <v>1000</v>
      </c>
      <c r="H39" s="8"/>
      <c r="I39" s="8"/>
      <c r="J39" s="8"/>
      <c r="K39" s="8"/>
      <c r="L39" s="8"/>
      <c r="M39" s="8">
        <v>1500</v>
      </c>
      <c r="N39" s="7">
        <f t="shared" si="10"/>
        <v>4000</v>
      </c>
      <c r="O39" s="1"/>
    </row>
    <row r="40" spans="1:15" x14ac:dyDescent="0.25">
      <c r="A40" s="1" t="s">
        <v>22</v>
      </c>
      <c r="B40" s="8">
        <v>100</v>
      </c>
      <c r="C40" s="8">
        <v>100</v>
      </c>
      <c r="D40" s="8">
        <v>100</v>
      </c>
      <c r="E40" s="8">
        <v>100</v>
      </c>
      <c r="F40" s="8">
        <v>100</v>
      </c>
      <c r="G40" s="8">
        <v>100</v>
      </c>
      <c r="H40" s="8">
        <v>100</v>
      </c>
      <c r="I40" s="8">
        <v>100</v>
      </c>
      <c r="J40" s="8">
        <v>100</v>
      </c>
      <c r="K40" s="8">
        <v>100</v>
      </c>
      <c r="L40" s="8">
        <v>100</v>
      </c>
      <c r="M40" s="8">
        <v>100</v>
      </c>
      <c r="N40" s="7">
        <f t="shared" si="10"/>
        <v>1200</v>
      </c>
      <c r="O40" s="1"/>
    </row>
    <row r="41" spans="1:15" x14ac:dyDescent="0.25">
      <c r="A41" s="1" t="s">
        <v>30</v>
      </c>
      <c r="B41" s="8"/>
      <c r="C41" s="8"/>
      <c r="D41" s="8">
        <v>700</v>
      </c>
      <c r="E41" s="8"/>
      <c r="F41" s="8"/>
      <c r="G41" s="8"/>
      <c r="H41" s="8"/>
      <c r="I41" s="8"/>
      <c r="J41" s="8"/>
      <c r="K41" s="8"/>
      <c r="L41" s="8"/>
      <c r="M41" s="8"/>
      <c r="N41" s="7">
        <f t="shared" si="10"/>
        <v>700</v>
      </c>
      <c r="O41" s="1"/>
    </row>
    <row r="42" spans="1:15" x14ac:dyDescent="0.25">
      <c r="A42" s="1" t="s">
        <v>31</v>
      </c>
      <c r="B42" s="8"/>
      <c r="C42" s="8"/>
      <c r="D42" s="8">
        <v>2000</v>
      </c>
      <c r="E42" s="8"/>
      <c r="F42" s="8"/>
      <c r="G42" s="8"/>
      <c r="H42" s="8"/>
      <c r="I42" s="8"/>
      <c r="J42" s="8"/>
      <c r="K42" s="8"/>
      <c r="L42" s="8"/>
      <c r="M42" s="8"/>
      <c r="N42" s="7">
        <f t="shared" si="10"/>
        <v>2000</v>
      </c>
      <c r="O42" s="1"/>
    </row>
    <row r="43" spans="1:15" s="5" customFormat="1" x14ac:dyDescent="0.25">
      <c r="A43" s="2" t="s">
        <v>42</v>
      </c>
      <c r="B43" s="7">
        <f t="shared" ref="B43:N43" si="16">SUM(B26:B42)</f>
        <v>11708.333333333334</v>
      </c>
      <c r="C43" s="7">
        <f t="shared" si="16"/>
        <v>11708.333333333334</v>
      </c>
      <c r="D43" s="7">
        <f t="shared" si="16"/>
        <v>17908.333333333336</v>
      </c>
      <c r="E43" s="7">
        <f t="shared" si="16"/>
        <v>11708.333333333334</v>
      </c>
      <c r="F43" s="7">
        <f t="shared" si="16"/>
        <v>12518.333333333334</v>
      </c>
      <c r="G43" s="7">
        <f t="shared" si="16"/>
        <v>14518.333333333334</v>
      </c>
      <c r="H43" s="7">
        <f t="shared" si="16"/>
        <v>13851.666666666668</v>
      </c>
      <c r="I43" s="7">
        <f t="shared" si="16"/>
        <v>13851.666666666668</v>
      </c>
      <c r="J43" s="7">
        <f t="shared" si="16"/>
        <v>13851.666666666668</v>
      </c>
      <c r="K43" s="7">
        <f t="shared" si="16"/>
        <v>14851.666666666668</v>
      </c>
      <c r="L43" s="7">
        <f t="shared" si="16"/>
        <v>13851.666666666668</v>
      </c>
      <c r="M43" s="7">
        <f t="shared" si="16"/>
        <v>16351.666666666668</v>
      </c>
      <c r="N43" s="7">
        <f t="shared" si="16"/>
        <v>166680</v>
      </c>
      <c r="O43" s="2"/>
    </row>
    <row r="44" spans="1:15" x14ac:dyDescent="0.25">
      <c r="A44" s="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7">
        <f t="shared" si="10"/>
        <v>0</v>
      </c>
      <c r="O44" s="1"/>
    </row>
    <row r="45" spans="1:15" x14ac:dyDescent="0.25">
      <c r="A45" s="2" t="s">
        <v>19</v>
      </c>
      <c r="B45" s="7">
        <f t="shared" ref="B45:N45" si="17">B43+B23</f>
        <v>50289.67083333333</v>
      </c>
      <c r="C45" s="7">
        <f t="shared" si="17"/>
        <v>50289.67083333333</v>
      </c>
      <c r="D45" s="7">
        <f t="shared" si="17"/>
        <v>56489.67083333333</v>
      </c>
      <c r="E45" s="7">
        <f t="shared" si="17"/>
        <v>50289.67083333333</v>
      </c>
      <c r="F45" s="7">
        <f t="shared" si="17"/>
        <v>26838.333333333336</v>
      </c>
      <c r="G45" s="7">
        <f t="shared" si="17"/>
        <v>28838.333333333336</v>
      </c>
      <c r="H45" s="7">
        <f t="shared" si="17"/>
        <v>28171.666666666668</v>
      </c>
      <c r="I45" s="7">
        <f t="shared" si="17"/>
        <v>28171.666666666668</v>
      </c>
      <c r="J45" s="7">
        <f t="shared" si="17"/>
        <v>28171.666666666668</v>
      </c>
      <c r="K45" s="7">
        <f t="shared" si="17"/>
        <v>29171.666666666668</v>
      </c>
      <c r="L45" s="7">
        <f t="shared" si="17"/>
        <v>28171.666666666668</v>
      </c>
      <c r="M45" s="7">
        <f t="shared" si="17"/>
        <v>30671.666666666668</v>
      </c>
      <c r="N45" s="7">
        <f t="shared" si="17"/>
        <v>512565.35</v>
      </c>
      <c r="O45" s="1"/>
    </row>
    <row r="46" spans="1:15" x14ac:dyDescent="0.25">
      <c r="A46" s="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"/>
    </row>
    <row r="47" spans="1:15" x14ac:dyDescent="0.25">
      <c r="A47" s="2" t="s">
        <v>20</v>
      </c>
      <c r="B47" s="7">
        <f t="shared" ref="B47:N47" si="18">B13-B45</f>
        <v>4881.9125000000058</v>
      </c>
      <c r="C47" s="7">
        <f t="shared" si="18"/>
        <v>4881.9125000000058</v>
      </c>
      <c r="D47" s="7">
        <f t="shared" si="18"/>
        <v>-1318.0874999999942</v>
      </c>
      <c r="E47" s="7">
        <f t="shared" si="18"/>
        <v>4881.9125000000058</v>
      </c>
      <c r="F47" s="7">
        <f t="shared" si="18"/>
        <v>2795</v>
      </c>
      <c r="G47" s="7">
        <f t="shared" si="18"/>
        <v>795</v>
      </c>
      <c r="H47" s="7">
        <f t="shared" si="18"/>
        <v>3961.6666666666679</v>
      </c>
      <c r="I47" s="7">
        <f t="shared" si="18"/>
        <v>1461.6666666666679</v>
      </c>
      <c r="J47" s="7">
        <f t="shared" si="18"/>
        <v>1461.6666666666679</v>
      </c>
      <c r="K47" s="7">
        <f t="shared" si="18"/>
        <v>461.66666666666788</v>
      </c>
      <c r="L47" s="7">
        <f t="shared" si="18"/>
        <v>1461.6666666666679</v>
      </c>
      <c r="M47" s="7">
        <f t="shared" si="18"/>
        <v>78961.666666666657</v>
      </c>
      <c r="N47" s="7">
        <f t="shared" si="18"/>
        <v>31687.650000000023</v>
      </c>
      <c r="O47" s="1"/>
    </row>
  </sheetData>
  <pageMargins left="0.74803149606299213" right="0.74803149606299213" top="0.98425196850393704" bottom="0.98425196850393704" header="0.51181102362204722" footer="0.51181102362204722"/>
  <pageSetup paperSize="9" scale="54" orientation="landscape" horizontalDpi="4294967294" verticalDpi="4294967294" r:id="rId1"/>
  <headerFooter>
    <oddHeader>&amp;L&amp;"-,Bold"&amp;16Paper G&amp;C&amp;"-,Bold"ELR GP Federation Budget Forecast - FY17/18&amp;R&amp;"-,Bold"&amp;22DRAFT</oddHeader>
    <oddFooter xml:space="preserve">&amp;RMay 2017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view="pageLayout" topLeftCell="F1" zoomScaleNormal="80" workbookViewId="0"/>
  </sheetViews>
  <sheetFormatPr defaultColWidth="11" defaultRowHeight="15.75" x14ac:dyDescent="0.25"/>
  <cols>
    <col min="1" max="1" width="23.5" customWidth="1"/>
    <col min="2" max="2" width="14.125" bestFit="1" customWidth="1"/>
    <col min="3" max="13" width="12" bestFit="1" customWidth="1"/>
    <col min="14" max="14" width="13.5" bestFit="1" customWidth="1"/>
    <col min="15" max="15" width="37.25" bestFit="1" customWidth="1"/>
  </cols>
  <sheetData>
    <row r="1" spans="1:16" x14ac:dyDescent="0.25">
      <c r="A1" s="4" t="s">
        <v>26</v>
      </c>
    </row>
    <row r="2" spans="1:16" x14ac:dyDescent="0.25">
      <c r="A2" s="4" t="s">
        <v>63</v>
      </c>
    </row>
    <row r="3" spans="1:16" x14ac:dyDescent="0.25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9" t="s">
        <v>44</v>
      </c>
    </row>
    <row r="4" spans="1:16" x14ac:dyDescent="0.25">
      <c r="A4" s="2" t="s">
        <v>36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A5" s="6" t="s">
        <v>54</v>
      </c>
      <c r="B5" s="10">
        <f>'17-18'!N47</f>
        <v>31687.650000000023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>
        <f>SUM(B5:M5)</f>
        <v>31687.650000000023</v>
      </c>
      <c r="O5" s="1"/>
    </row>
    <row r="6" spans="1:16" x14ac:dyDescent="0.25">
      <c r="A6" s="6" t="s">
        <v>37</v>
      </c>
      <c r="B6" s="8">
        <f>80000/12</f>
        <v>6666.666666666667</v>
      </c>
      <c r="C6" s="8">
        <f t="shared" ref="C6:M6" si="0">80000/12</f>
        <v>6666.666666666667</v>
      </c>
      <c r="D6" s="8">
        <f t="shared" si="0"/>
        <v>6666.666666666667</v>
      </c>
      <c r="E6" s="8">
        <f t="shared" si="0"/>
        <v>6666.666666666667</v>
      </c>
      <c r="F6" s="8">
        <f t="shared" si="0"/>
        <v>6666.666666666667</v>
      </c>
      <c r="G6" s="8">
        <f t="shared" si="0"/>
        <v>6666.666666666667</v>
      </c>
      <c r="H6" s="8">
        <f t="shared" si="0"/>
        <v>6666.666666666667</v>
      </c>
      <c r="I6" s="8">
        <f t="shared" si="0"/>
        <v>6666.666666666667</v>
      </c>
      <c r="J6" s="8">
        <f t="shared" si="0"/>
        <v>6666.666666666667</v>
      </c>
      <c r="K6" s="8">
        <f t="shared" si="0"/>
        <v>6666.666666666667</v>
      </c>
      <c r="L6" s="8">
        <f t="shared" si="0"/>
        <v>6666.666666666667</v>
      </c>
      <c r="M6" s="8">
        <f t="shared" si="0"/>
        <v>6666.666666666667</v>
      </c>
      <c r="N6" s="7">
        <f>SUM(B6:M6)</f>
        <v>80000</v>
      </c>
      <c r="O6" s="1" t="s">
        <v>69</v>
      </c>
      <c r="P6" s="3"/>
    </row>
    <row r="7" spans="1:16" x14ac:dyDescent="0.25">
      <c r="A7" s="6" t="s">
        <v>40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>
        <v>80000</v>
      </c>
      <c r="N7" s="7">
        <f t="shared" ref="N7:N17" si="1">SUM(B7:M7)</f>
        <v>80000</v>
      </c>
      <c r="O7" s="1" t="s">
        <v>47</v>
      </c>
      <c r="P7" s="3"/>
    </row>
    <row r="8" spans="1:16" x14ac:dyDescent="0.25">
      <c r="A8" s="6" t="s">
        <v>35</v>
      </c>
      <c r="B8" s="8">
        <f>30*35</f>
        <v>1050</v>
      </c>
      <c r="C8" s="8">
        <f t="shared" ref="C8:M8" si="2">30*35</f>
        <v>1050</v>
      </c>
      <c r="D8" s="8">
        <f t="shared" si="2"/>
        <v>1050</v>
      </c>
      <c r="E8" s="8">
        <f t="shared" si="2"/>
        <v>1050</v>
      </c>
      <c r="F8" s="8">
        <f t="shared" si="2"/>
        <v>1050</v>
      </c>
      <c r="G8" s="8">
        <f t="shared" si="2"/>
        <v>1050</v>
      </c>
      <c r="H8" s="8">
        <f t="shared" si="2"/>
        <v>1050</v>
      </c>
      <c r="I8" s="8">
        <f t="shared" si="2"/>
        <v>1050</v>
      </c>
      <c r="J8" s="8">
        <f t="shared" si="2"/>
        <v>1050</v>
      </c>
      <c r="K8" s="8">
        <f t="shared" si="2"/>
        <v>1050</v>
      </c>
      <c r="L8" s="8">
        <f t="shared" si="2"/>
        <v>1050</v>
      </c>
      <c r="M8" s="8">
        <f t="shared" si="2"/>
        <v>1050</v>
      </c>
      <c r="N8" s="7">
        <f t="shared" si="1"/>
        <v>12600</v>
      </c>
      <c r="O8" s="1" t="s">
        <v>46</v>
      </c>
      <c r="P8" s="3"/>
    </row>
    <row r="9" spans="1:16" x14ac:dyDescent="0.25">
      <c r="A9" s="6" t="s">
        <v>33</v>
      </c>
      <c r="B9" s="8">
        <v>14000</v>
      </c>
      <c r="C9" s="8">
        <v>14000</v>
      </c>
      <c r="D9" s="8">
        <v>14000</v>
      </c>
      <c r="E9" s="8">
        <v>14000</v>
      </c>
      <c r="F9" s="8">
        <v>14000</v>
      </c>
      <c r="G9" s="8">
        <v>14000</v>
      </c>
      <c r="H9" s="8">
        <v>14000</v>
      </c>
      <c r="I9" s="8">
        <v>14000</v>
      </c>
      <c r="J9" s="8">
        <v>14000</v>
      </c>
      <c r="K9" s="8">
        <v>14000</v>
      </c>
      <c r="L9" s="8">
        <v>14000</v>
      </c>
      <c r="M9" s="8">
        <v>14000</v>
      </c>
      <c r="N9" s="7">
        <f t="shared" si="1"/>
        <v>168000</v>
      </c>
      <c r="O9" s="1" t="s">
        <v>49</v>
      </c>
    </row>
    <row r="10" spans="1:16" x14ac:dyDescent="0.25">
      <c r="A10" s="6" t="s">
        <v>34</v>
      </c>
      <c r="B10" s="8"/>
      <c r="C10" s="8"/>
      <c r="D10" s="8"/>
      <c r="E10" s="8"/>
      <c r="F10" s="8"/>
      <c r="G10" s="8"/>
      <c r="H10" s="8">
        <f>50000*0.05</f>
        <v>2500</v>
      </c>
      <c r="I10" s="8"/>
      <c r="J10" s="8"/>
      <c r="K10" s="8"/>
      <c r="L10" s="8"/>
      <c r="M10" s="8"/>
      <c r="N10" s="7">
        <f t="shared" si="1"/>
        <v>2500</v>
      </c>
      <c r="O10" s="1" t="s">
        <v>45</v>
      </c>
    </row>
    <row r="11" spans="1:16" x14ac:dyDescent="0.25">
      <c r="A11" s="6" t="s">
        <v>55</v>
      </c>
      <c r="B11" s="8">
        <f>15000/12</f>
        <v>1250</v>
      </c>
      <c r="C11" s="8">
        <f t="shared" ref="C11:M11" si="3">15000/12</f>
        <v>1250</v>
      </c>
      <c r="D11" s="8">
        <f t="shared" si="3"/>
        <v>1250</v>
      </c>
      <c r="E11" s="8">
        <f t="shared" si="3"/>
        <v>1250</v>
      </c>
      <c r="F11" s="8">
        <f t="shared" si="3"/>
        <v>1250</v>
      </c>
      <c r="G11" s="8">
        <f t="shared" si="3"/>
        <v>1250</v>
      </c>
      <c r="H11" s="8">
        <f t="shared" si="3"/>
        <v>1250</v>
      </c>
      <c r="I11" s="8">
        <f t="shared" si="3"/>
        <v>1250</v>
      </c>
      <c r="J11" s="8">
        <f t="shared" si="3"/>
        <v>1250</v>
      </c>
      <c r="K11" s="8">
        <f t="shared" si="3"/>
        <v>1250</v>
      </c>
      <c r="L11" s="8">
        <f t="shared" si="3"/>
        <v>1250</v>
      </c>
      <c r="M11" s="8">
        <f t="shared" si="3"/>
        <v>1250</v>
      </c>
      <c r="N11" s="7">
        <f t="shared" si="1"/>
        <v>15000</v>
      </c>
      <c r="O11" s="1" t="s">
        <v>56</v>
      </c>
    </row>
    <row r="12" spans="1:16" x14ac:dyDescent="0.25">
      <c r="A12" s="6" t="s">
        <v>57</v>
      </c>
      <c r="B12" s="8">
        <f>3000/12</f>
        <v>250</v>
      </c>
      <c r="C12" s="8">
        <f t="shared" ref="C12:M12" si="4">3000/12</f>
        <v>250</v>
      </c>
      <c r="D12" s="8">
        <f t="shared" si="4"/>
        <v>250</v>
      </c>
      <c r="E12" s="8">
        <f t="shared" si="4"/>
        <v>250</v>
      </c>
      <c r="F12" s="8">
        <f t="shared" si="4"/>
        <v>250</v>
      </c>
      <c r="G12" s="8">
        <f t="shared" si="4"/>
        <v>250</v>
      </c>
      <c r="H12" s="8">
        <f t="shared" si="4"/>
        <v>250</v>
      </c>
      <c r="I12" s="8">
        <f t="shared" si="4"/>
        <v>250</v>
      </c>
      <c r="J12" s="8">
        <f t="shared" si="4"/>
        <v>250</v>
      </c>
      <c r="K12" s="8">
        <f t="shared" si="4"/>
        <v>250</v>
      </c>
      <c r="L12" s="8">
        <f t="shared" si="4"/>
        <v>250</v>
      </c>
      <c r="M12" s="8">
        <f t="shared" si="4"/>
        <v>250</v>
      </c>
      <c r="N12" s="7">
        <f t="shared" si="1"/>
        <v>3000</v>
      </c>
      <c r="O12" s="1" t="s">
        <v>52</v>
      </c>
    </row>
    <row r="13" spans="1:16" x14ac:dyDescent="0.25">
      <c r="A13" s="6" t="s">
        <v>58</v>
      </c>
      <c r="B13" s="8"/>
      <c r="C13" s="8"/>
      <c r="D13" s="8"/>
      <c r="E13" s="8"/>
      <c r="F13" s="8"/>
      <c r="G13" s="8"/>
      <c r="H13" s="8">
        <f>50000/12</f>
        <v>4166.666666666667</v>
      </c>
      <c r="I13" s="8">
        <f t="shared" ref="I13:M13" si="5">50000/12</f>
        <v>4166.666666666667</v>
      </c>
      <c r="J13" s="8">
        <f t="shared" si="5"/>
        <v>4166.666666666667</v>
      </c>
      <c r="K13" s="8">
        <f t="shared" si="5"/>
        <v>4166.666666666667</v>
      </c>
      <c r="L13" s="8">
        <f t="shared" si="5"/>
        <v>4166.666666666667</v>
      </c>
      <c r="M13" s="8">
        <f t="shared" si="5"/>
        <v>4166.666666666667</v>
      </c>
      <c r="N13" s="7">
        <f t="shared" si="1"/>
        <v>25000.000000000004</v>
      </c>
      <c r="O13" s="1" t="s">
        <v>59</v>
      </c>
    </row>
    <row r="14" spans="1:16" x14ac:dyDescent="0.25">
      <c r="A14" s="6" t="s">
        <v>60</v>
      </c>
      <c r="B14" s="8">
        <f>1500/12</f>
        <v>125</v>
      </c>
      <c r="C14" s="8">
        <f t="shared" ref="C14:M14" si="6">1500/12</f>
        <v>125</v>
      </c>
      <c r="D14" s="8">
        <f t="shared" si="6"/>
        <v>125</v>
      </c>
      <c r="E14" s="8">
        <f t="shared" si="6"/>
        <v>125</v>
      </c>
      <c r="F14" s="8">
        <f t="shared" si="6"/>
        <v>125</v>
      </c>
      <c r="G14" s="8">
        <f t="shared" si="6"/>
        <v>125</v>
      </c>
      <c r="H14" s="8">
        <f t="shared" si="6"/>
        <v>125</v>
      </c>
      <c r="I14" s="8">
        <f t="shared" si="6"/>
        <v>125</v>
      </c>
      <c r="J14" s="8">
        <f t="shared" si="6"/>
        <v>125</v>
      </c>
      <c r="K14" s="8">
        <f t="shared" si="6"/>
        <v>125</v>
      </c>
      <c r="L14" s="8">
        <f t="shared" si="6"/>
        <v>125</v>
      </c>
      <c r="M14" s="8">
        <f t="shared" si="6"/>
        <v>125</v>
      </c>
      <c r="N14" s="7">
        <f t="shared" si="1"/>
        <v>1500</v>
      </c>
      <c r="O14" s="1" t="s">
        <v>66</v>
      </c>
    </row>
    <row r="15" spans="1:16" x14ac:dyDescent="0.25">
      <c r="A15" s="6" t="s">
        <v>61</v>
      </c>
      <c r="B15" s="8">
        <f>5000/12</f>
        <v>416.66666666666669</v>
      </c>
      <c r="C15" s="8">
        <f t="shared" ref="C15:M16" si="7">5000/12</f>
        <v>416.66666666666669</v>
      </c>
      <c r="D15" s="8">
        <f t="shared" si="7"/>
        <v>416.66666666666669</v>
      </c>
      <c r="E15" s="8">
        <f t="shared" si="7"/>
        <v>416.66666666666669</v>
      </c>
      <c r="F15" s="8">
        <f t="shared" si="7"/>
        <v>416.66666666666669</v>
      </c>
      <c r="G15" s="8">
        <f t="shared" si="7"/>
        <v>416.66666666666669</v>
      </c>
      <c r="H15" s="8">
        <f t="shared" si="7"/>
        <v>416.66666666666669</v>
      </c>
      <c r="I15" s="8">
        <f t="shared" si="7"/>
        <v>416.66666666666669</v>
      </c>
      <c r="J15" s="8">
        <f t="shared" si="7"/>
        <v>416.66666666666669</v>
      </c>
      <c r="K15" s="8">
        <f t="shared" si="7"/>
        <v>416.66666666666669</v>
      </c>
      <c r="L15" s="8">
        <f t="shared" si="7"/>
        <v>416.66666666666669</v>
      </c>
      <c r="M15" s="8">
        <f t="shared" si="7"/>
        <v>416.66666666666669</v>
      </c>
      <c r="N15" s="7">
        <f t="shared" si="1"/>
        <v>5000</v>
      </c>
      <c r="O15" s="1" t="s">
        <v>67</v>
      </c>
    </row>
    <row r="16" spans="1:16" x14ac:dyDescent="0.25">
      <c r="A16" s="6" t="s">
        <v>62</v>
      </c>
      <c r="B16" s="8">
        <f>5000/12</f>
        <v>416.66666666666669</v>
      </c>
      <c r="C16" s="8">
        <f t="shared" si="7"/>
        <v>416.66666666666669</v>
      </c>
      <c r="D16" s="8">
        <f t="shared" si="7"/>
        <v>416.66666666666669</v>
      </c>
      <c r="E16" s="8">
        <f t="shared" si="7"/>
        <v>416.66666666666669</v>
      </c>
      <c r="F16" s="8">
        <f t="shared" si="7"/>
        <v>416.66666666666669</v>
      </c>
      <c r="G16" s="8">
        <f t="shared" si="7"/>
        <v>416.66666666666669</v>
      </c>
      <c r="H16" s="8">
        <f t="shared" si="7"/>
        <v>416.66666666666669</v>
      </c>
      <c r="I16" s="8">
        <f t="shared" si="7"/>
        <v>416.66666666666669</v>
      </c>
      <c r="J16" s="8">
        <f t="shared" si="7"/>
        <v>416.66666666666669</v>
      </c>
      <c r="K16" s="8">
        <f t="shared" si="7"/>
        <v>416.66666666666669</v>
      </c>
      <c r="L16" s="8">
        <f t="shared" si="7"/>
        <v>416.66666666666669</v>
      </c>
      <c r="M16" s="8">
        <f t="shared" si="7"/>
        <v>416.66666666666669</v>
      </c>
      <c r="N16" s="7">
        <f t="shared" si="1"/>
        <v>5000</v>
      </c>
      <c r="O16" s="1" t="s">
        <v>67</v>
      </c>
    </row>
    <row r="17" spans="1:15" x14ac:dyDescent="0.25">
      <c r="A17" s="6" t="s">
        <v>65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7">
        <f t="shared" si="1"/>
        <v>0</v>
      </c>
      <c r="O17" s="1" t="s">
        <v>70</v>
      </c>
    </row>
    <row r="18" spans="1:15" s="5" customFormat="1" x14ac:dyDescent="0.25">
      <c r="A18" s="2" t="s">
        <v>43</v>
      </c>
      <c r="B18" s="7">
        <f t="shared" ref="B18:M18" si="8">SUM(B5:B17)</f>
        <v>55862.650000000016</v>
      </c>
      <c r="C18" s="7">
        <f t="shared" si="8"/>
        <v>24175.000000000004</v>
      </c>
      <c r="D18" s="7">
        <f t="shared" si="8"/>
        <v>24175.000000000004</v>
      </c>
      <c r="E18" s="7">
        <f t="shared" si="8"/>
        <v>24175.000000000004</v>
      </c>
      <c r="F18" s="7">
        <f t="shared" si="8"/>
        <v>24175.000000000004</v>
      </c>
      <c r="G18" s="7">
        <f t="shared" si="8"/>
        <v>24175.000000000004</v>
      </c>
      <c r="H18" s="7">
        <f t="shared" si="8"/>
        <v>30841.666666666672</v>
      </c>
      <c r="I18" s="7">
        <f t="shared" si="8"/>
        <v>28341.666666666672</v>
      </c>
      <c r="J18" s="7">
        <f t="shared" si="8"/>
        <v>28341.666666666672</v>
      </c>
      <c r="K18" s="7">
        <f t="shared" si="8"/>
        <v>28341.666666666672</v>
      </c>
      <c r="L18" s="7">
        <f t="shared" si="8"/>
        <v>28341.666666666672</v>
      </c>
      <c r="M18" s="7">
        <f t="shared" si="8"/>
        <v>108341.66666666669</v>
      </c>
      <c r="N18" s="7">
        <f>SUM(N5:N17)</f>
        <v>429287.65</v>
      </c>
      <c r="O18" s="2"/>
    </row>
    <row r="19" spans="1:15" x14ac:dyDescent="0.25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7"/>
      <c r="O19" s="1"/>
    </row>
    <row r="20" spans="1:15" x14ac:dyDescent="0.25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7"/>
      <c r="O20" s="1"/>
    </row>
    <row r="21" spans="1:15" x14ac:dyDescent="0.25">
      <c r="A21" s="2" t="s">
        <v>13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7"/>
      <c r="O21" s="1"/>
    </row>
    <row r="22" spans="1:15" x14ac:dyDescent="0.25">
      <c r="A22" s="2" t="s">
        <v>39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7"/>
      <c r="O22" s="1"/>
    </row>
    <row r="23" spans="1:15" x14ac:dyDescent="0.25">
      <c r="A23" s="6" t="s">
        <v>41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>
        <v>77000</v>
      </c>
      <c r="N23" s="7">
        <f t="shared" ref="N23:N49" si="9">SUM(B23:M23)</f>
        <v>77000</v>
      </c>
      <c r="O23" s="1"/>
    </row>
    <row r="24" spans="1:15" x14ac:dyDescent="0.25">
      <c r="A24" s="6" t="s">
        <v>35</v>
      </c>
      <c r="B24" s="8">
        <f>34*30</f>
        <v>1020</v>
      </c>
      <c r="C24" s="8">
        <f t="shared" ref="C24:M24" si="10">34*30</f>
        <v>1020</v>
      </c>
      <c r="D24" s="8">
        <f t="shared" si="10"/>
        <v>1020</v>
      </c>
      <c r="E24" s="8">
        <f t="shared" si="10"/>
        <v>1020</v>
      </c>
      <c r="F24" s="8">
        <f t="shared" si="10"/>
        <v>1020</v>
      </c>
      <c r="G24" s="8">
        <f t="shared" si="10"/>
        <v>1020</v>
      </c>
      <c r="H24" s="8">
        <f t="shared" si="10"/>
        <v>1020</v>
      </c>
      <c r="I24" s="8">
        <f t="shared" si="10"/>
        <v>1020</v>
      </c>
      <c r="J24" s="8">
        <f t="shared" si="10"/>
        <v>1020</v>
      </c>
      <c r="K24" s="8">
        <f t="shared" si="10"/>
        <v>1020</v>
      </c>
      <c r="L24" s="8">
        <f t="shared" si="10"/>
        <v>1020</v>
      </c>
      <c r="M24" s="8">
        <f t="shared" si="10"/>
        <v>1020</v>
      </c>
      <c r="N24" s="7">
        <f t="shared" si="9"/>
        <v>12240</v>
      </c>
      <c r="O24" s="1"/>
    </row>
    <row r="25" spans="1:15" x14ac:dyDescent="0.25">
      <c r="A25" s="6" t="s">
        <v>33</v>
      </c>
      <c r="B25" s="8">
        <f>B9*0.95</f>
        <v>13300</v>
      </c>
      <c r="C25" s="8">
        <f t="shared" ref="C25:M25" si="11">C9*0.95</f>
        <v>13300</v>
      </c>
      <c r="D25" s="8">
        <f t="shared" si="11"/>
        <v>13300</v>
      </c>
      <c r="E25" s="8">
        <f t="shared" si="11"/>
        <v>13300</v>
      </c>
      <c r="F25" s="8">
        <f t="shared" si="11"/>
        <v>13300</v>
      </c>
      <c r="G25" s="8">
        <f t="shared" si="11"/>
        <v>13300</v>
      </c>
      <c r="H25" s="8">
        <f t="shared" si="11"/>
        <v>13300</v>
      </c>
      <c r="I25" s="8">
        <f t="shared" si="11"/>
        <v>13300</v>
      </c>
      <c r="J25" s="8">
        <f t="shared" si="11"/>
        <v>13300</v>
      </c>
      <c r="K25" s="8">
        <f t="shared" si="11"/>
        <v>13300</v>
      </c>
      <c r="L25" s="8">
        <f t="shared" si="11"/>
        <v>13300</v>
      </c>
      <c r="M25" s="8">
        <f t="shared" si="11"/>
        <v>13300</v>
      </c>
      <c r="N25" s="7">
        <f t="shared" si="9"/>
        <v>159600</v>
      </c>
      <c r="O25" s="1"/>
    </row>
    <row r="26" spans="1:15" x14ac:dyDescent="0.25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7">
        <f t="shared" si="9"/>
        <v>0</v>
      </c>
      <c r="O26" s="1"/>
    </row>
    <row r="27" spans="1:15" x14ac:dyDescent="0.25">
      <c r="A27" s="6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7">
        <f t="shared" si="9"/>
        <v>0</v>
      </c>
      <c r="O27" s="1"/>
    </row>
    <row r="28" spans="1:15" s="5" customFormat="1" x14ac:dyDescent="0.25">
      <c r="A28" s="2" t="s">
        <v>42</v>
      </c>
      <c r="B28" s="7">
        <f>SUM(B24:B27)</f>
        <v>14320</v>
      </c>
      <c r="C28" s="7">
        <f t="shared" ref="C28:M28" si="12">SUM(C24:C27)</f>
        <v>14320</v>
      </c>
      <c r="D28" s="7">
        <f t="shared" si="12"/>
        <v>14320</v>
      </c>
      <c r="E28" s="7">
        <f t="shared" si="12"/>
        <v>14320</v>
      </c>
      <c r="F28" s="7">
        <f t="shared" si="12"/>
        <v>14320</v>
      </c>
      <c r="G28" s="7">
        <f t="shared" si="12"/>
        <v>14320</v>
      </c>
      <c r="H28" s="7">
        <f t="shared" si="12"/>
        <v>14320</v>
      </c>
      <c r="I28" s="7">
        <f t="shared" si="12"/>
        <v>14320</v>
      </c>
      <c r="J28" s="7">
        <f t="shared" si="12"/>
        <v>14320</v>
      </c>
      <c r="K28" s="7">
        <f t="shared" si="12"/>
        <v>14320</v>
      </c>
      <c r="L28" s="7">
        <f t="shared" si="12"/>
        <v>14320</v>
      </c>
      <c r="M28" s="7">
        <f t="shared" si="12"/>
        <v>14320</v>
      </c>
      <c r="N28" s="7">
        <f>SUM(N23:N27)</f>
        <v>248840</v>
      </c>
      <c r="O28" s="2"/>
    </row>
    <row r="29" spans="1:15" x14ac:dyDescent="0.25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7">
        <f t="shared" si="9"/>
        <v>0</v>
      </c>
      <c r="O29" s="1"/>
    </row>
    <row r="30" spans="1:15" x14ac:dyDescent="0.25">
      <c r="A30" s="2" t="s">
        <v>38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7">
        <f t="shared" si="9"/>
        <v>0</v>
      </c>
      <c r="O30" s="1"/>
    </row>
    <row r="31" spans="1:15" x14ac:dyDescent="0.25">
      <c r="A31" s="1" t="s">
        <v>21</v>
      </c>
      <c r="B31" s="8">
        <v>1850</v>
      </c>
      <c r="C31" s="8">
        <v>1850</v>
      </c>
      <c r="D31" s="8">
        <v>1850</v>
      </c>
      <c r="E31" s="8">
        <v>1850</v>
      </c>
      <c r="F31" s="8">
        <v>1850</v>
      </c>
      <c r="G31" s="8">
        <v>1850</v>
      </c>
      <c r="H31" s="8">
        <v>1850</v>
      </c>
      <c r="I31" s="8">
        <v>1850</v>
      </c>
      <c r="J31" s="8">
        <v>1850</v>
      </c>
      <c r="K31" s="8">
        <v>1850</v>
      </c>
      <c r="L31" s="8">
        <v>1850</v>
      </c>
      <c r="M31" s="8">
        <v>1850</v>
      </c>
      <c r="N31" s="7">
        <f t="shared" si="9"/>
        <v>22200</v>
      </c>
      <c r="O31" s="1"/>
    </row>
    <row r="32" spans="1:15" x14ac:dyDescent="0.25">
      <c r="A32" s="1" t="s">
        <v>32</v>
      </c>
      <c r="B32" s="8"/>
      <c r="C32" s="8"/>
      <c r="D32" s="8">
        <v>1000</v>
      </c>
      <c r="E32" s="8"/>
      <c r="F32" s="8"/>
      <c r="G32" s="8">
        <v>1000</v>
      </c>
      <c r="H32" s="8"/>
      <c r="I32" s="8"/>
      <c r="J32" s="8"/>
      <c r="K32" s="8">
        <v>1000</v>
      </c>
      <c r="L32" s="8"/>
      <c r="M32" s="8"/>
      <c r="N32" s="7">
        <f t="shared" si="9"/>
        <v>3000</v>
      </c>
      <c r="O32" s="1"/>
    </row>
    <row r="33" spans="1:15" x14ac:dyDescent="0.25">
      <c r="A33" s="1" t="s">
        <v>29</v>
      </c>
      <c r="B33" s="8">
        <f t="shared" ref="B33:L33" si="13">(75000*1.28)/12</f>
        <v>8000</v>
      </c>
      <c r="C33" s="8">
        <f t="shared" si="13"/>
        <v>8000</v>
      </c>
      <c r="D33" s="8">
        <f t="shared" si="13"/>
        <v>8000</v>
      </c>
      <c r="E33" s="8">
        <f t="shared" si="13"/>
        <v>8000</v>
      </c>
      <c r="F33" s="8">
        <f t="shared" si="13"/>
        <v>8000</v>
      </c>
      <c r="G33" s="8">
        <f t="shared" si="13"/>
        <v>8000</v>
      </c>
      <c r="H33" s="8">
        <f t="shared" si="13"/>
        <v>8000</v>
      </c>
      <c r="I33" s="8">
        <f t="shared" si="13"/>
        <v>8000</v>
      </c>
      <c r="J33" s="8">
        <f t="shared" si="13"/>
        <v>8000</v>
      </c>
      <c r="K33" s="8">
        <f t="shared" si="13"/>
        <v>8000</v>
      </c>
      <c r="L33" s="8">
        <f t="shared" si="13"/>
        <v>8000</v>
      </c>
      <c r="M33" s="8">
        <f>(75000*1.28)/12</f>
        <v>8000</v>
      </c>
      <c r="N33" s="7">
        <f t="shared" si="9"/>
        <v>96000</v>
      </c>
      <c r="O33" s="1"/>
    </row>
    <row r="34" spans="1:15" x14ac:dyDescent="0.25">
      <c r="A34" s="1" t="s">
        <v>14</v>
      </c>
      <c r="B34" s="8">
        <v>130</v>
      </c>
      <c r="C34" s="8">
        <v>130</v>
      </c>
      <c r="D34" s="8">
        <v>130</v>
      </c>
      <c r="E34" s="8">
        <v>130</v>
      </c>
      <c r="F34" s="8">
        <v>130</v>
      </c>
      <c r="G34" s="8">
        <v>130</v>
      </c>
      <c r="H34" s="8">
        <v>130</v>
      </c>
      <c r="I34" s="8">
        <v>130</v>
      </c>
      <c r="J34" s="8">
        <v>130</v>
      </c>
      <c r="K34" s="8">
        <v>130</v>
      </c>
      <c r="L34" s="8">
        <v>130</v>
      </c>
      <c r="M34" s="8">
        <v>130</v>
      </c>
      <c r="N34" s="7">
        <f t="shared" si="9"/>
        <v>1560</v>
      </c>
      <c r="O34" s="1"/>
    </row>
    <row r="35" spans="1:15" x14ac:dyDescent="0.25">
      <c r="A35" s="1" t="s">
        <v>15</v>
      </c>
      <c r="B35" s="8">
        <f>1300/3</f>
        <v>433.33333333333331</v>
      </c>
      <c r="C35" s="8">
        <f t="shared" ref="C35:M35" si="14">1300/3</f>
        <v>433.33333333333331</v>
      </c>
      <c r="D35" s="8">
        <f t="shared" si="14"/>
        <v>433.33333333333331</v>
      </c>
      <c r="E35" s="8">
        <f t="shared" si="14"/>
        <v>433.33333333333331</v>
      </c>
      <c r="F35" s="8">
        <f t="shared" si="14"/>
        <v>433.33333333333331</v>
      </c>
      <c r="G35" s="8">
        <f t="shared" si="14"/>
        <v>433.33333333333331</v>
      </c>
      <c r="H35" s="8">
        <f t="shared" si="14"/>
        <v>433.33333333333331</v>
      </c>
      <c r="I35" s="8">
        <f t="shared" si="14"/>
        <v>433.33333333333331</v>
      </c>
      <c r="J35" s="8">
        <f t="shared" si="14"/>
        <v>433.33333333333331</v>
      </c>
      <c r="K35" s="8">
        <f t="shared" si="14"/>
        <v>433.33333333333331</v>
      </c>
      <c r="L35" s="8">
        <f t="shared" si="14"/>
        <v>433.33333333333331</v>
      </c>
      <c r="M35" s="8">
        <f t="shared" si="14"/>
        <v>433.33333333333331</v>
      </c>
      <c r="N35" s="7">
        <f t="shared" si="9"/>
        <v>5200</v>
      </c>
      <c r="O35" s="1"/>
    </row>
    <row r="36" spans="1:15" x14ac:dyDescent="0.25">
      <c r="A36" s="1" t="s">
        <v>16</v>
      </c>
      <c r="B36" s="8">
        <v>350</v>
      </c>
      <c r="C36" s="8">
        <v>350</v>
      </c>
      <c r="D36" s="8">
        <v>350</v>
      </c>
      <c r="E36" s="8">
        <v>350</v>
      </c>
      <c r="F36" s="8">
        <v>350</v>
      </c>
      <c r="G36" s="8">
        <v>350</v>
      </c>
      <c r="H36" s="8">
        <v>350</v>
      </c>
      <c r="I36" s="8">
        <v>350</v>
      </c>
      <c r="J36" s="8">
        <v>350</v>
      </c>
      <c r="K36" s="8">
        <v>350</v>
      </c>
      <c r="L36" s="8">
        <v>350</v>
      </c>
      <c r="M36" s="8">
        <v>350</v>
      </c>
      <c r="N36" s="7">
        <f t="shared" si="9"/>
        <v>4200</v>
      </c>
      <c r="O36" s="1"/>
    </row>
    <row r="37" spans="1:15" x14ac:dyDescent="0.25">
      <c r="A37" s="1" t="s">
        <v>28</v>
      </c>
      <c r="B37" s="8">
        <v>70</v>
      </c>
      <c r="C37" s="8">
        <v>70</v>
      </c>
      <c r="D37" s="8">
        <v>70</v>
      </c>
      <c r="E37" s="8">
        <v>70</v>
      </c>
      <c r="F37" s="8">
        <v>70</v>
      </c>
      <c r="G37" s="8">
        <v>70</v>
      </c>
      <c r="H37" s="8">
        <v>70</v>
      </c>
      <c r="I37" s="8">
        <v>70</v>
      </c>
      <c r="J37" s="8">
        <v>70</v>
      </c>
      <c r="K37" s="8">
        <v>70</v>
      </c>
      <c r="L37" s="8">
        <v>70</v>
      </c>
      <c r="M37" s="8">
        <v>70</v>
      </c>
      <c r="N37" s="7">
        <f t="shared" si="9"/>
        <v>840</v>
      </c>
      <c r="O37" s="1"/>
    </row>
    <row r="38" spans="1:15" x14ac:dyDescent="0.25">
      <c r="A38" s="1" t="s">
        <v>53</v>
      </c>
      <c r="B38" s="8">
        <v>600</v>
      </c>
      <c r="C38" s="8">
        <f>90*3*3+600</f>
        <v>1410</v>
      </c>
      <c r="D38" s="8">
        <f t="shared" ref="D38:M38" si="15">90*3*3+600</f>
        <v>1410</v>
      </c>
      <c r="E38" s="8">
        <f t="shared" si="15"/>
        <v>1410</v>
      </c>
      <c r="F38" s="8">
        <f t="shared" si="15"/>
        <v>1410</v>
      </c>
      <c r="G38" s="8">
        <f t="shared" si="15"/>
        <v>1410</v>
      </c>
      <c r="H38" s="8">
        <f t="shared" si="15"/>
        <v>1410</v>
      </c>
      <c r="I38" s="8">
        <f t="shared" si="15"/>
        <v>1410</v>
      </c>
      <c r="J38" s="8">
        <f t="shared" si="15"/>
        <v>1410</v>
      </c>
      <c r="K38" s="8">
        <f t="shared" si="15"/>
        <v>1410</v>
      </c>
      <c r="L38" s="8">
        <f t="shared" si="15"/>
        <v>1410</v>
      </c>
      <c r="M38" s="8">
        <f t="shared" si="15"/>
        <v>1410</v>
      </c>
      <c r="N38" s="7">
        <f t="shared" si="9"/>
        <v>16110</v>
      </c>
      <c r="O38" s="1"/>
    </row>
    <row r="39" spans="1:15" x14ac:dyDescent="0.25">
      <c r="A39" s="1" t="s">
        <v>48</v>
      </c>
      <c r="B39" s="8">
        <f>12500*1.28/12</f>
        <v>1333.3333333333333</v>
      </c>
      <c r="C39" s="8">
        <f t="shared" ref="C39:M39" si="16">12500*1.28/12</f>
        <v>1333.3333333333333</v>
      </c>
      <c r="D39" s="8">
        <f t="shared" si="16"/>
        <v>1333.3333333333333</v>
      </c>
      <c r="E39" s="8">
        <f t="shared" si="16"/>
        <v>1333.3333333333333</v>
      </c>
      <c r="F39" s="8">
        <f t="shared" si="16"/>
        <v>1333.3333333333333</v>
      </c>
      <c r="G39" s="8">
        <f t="shared" si="16"/>
        <v>1333.3333333333333</v>
      </c>
      <c r="H39" s="8">
        <f t="shared" si="16"/>
        <v>1333.3333333333333</v>
      </c>
      <c r="I39" s="8">
        <f t="shared" si="16"/>
        <v>1333.3333333333333</v>
      </c>
      <c r="J39" s="8">
        <f t="shared" si="16"/>
        <v>1333.3333333333333</v>
      </c>
      <c r="K39" s="8">
        <f t="shared" si="16"/>
        <v>1333.3333333333333</v>
      </c>
      <c r="L39" s="8">
        <f t="shared" si="16"/>
        <v>1333.3333333333333</v>
      </c>
      <c r="M39" s="8">
        <f t="shared" si="16"/>
        <v>1333.3333333333333</v>
      </c>
      <c r="N39" s="7">
        <f t="shared" si="9"/>
        <v>16000.000000000002</v>
      </c>
      <c r="O39" s="1"/>
    </row>
    <row r="40" spans="1:15" x14ac:dyDescent="0.25">
      <c r="A40" s="1" t="s">
        <v>23</v>
      </c>
      <c r="B40" s="8">
        <v>125</v>
      </c>
      <c r="C40" s="8">
        <v>125</v>
      </c>
      <c r="D40" s="8">
        <v>125</v>
      </c>
      <c r="E40" s="8">
        <v>125</v>
      </c>
      <c r="F40" s="8">
        <v>125</v>
      </c>
      <c r="G40" s="8">
        <v>125</v>
      </c>
      <c r="H40" s="8">
        <v>125</v>
      </c>
      <c r="I40" s="8">
        <v>125</v>
      </c>
      <c r="J40" s="8">
        <v>125</v>
      </c>
      <c r="K40" s="8">
        <v>125</v>
      </c>
      <c r="L40" s="8">
        <v>125</v>
      </c>
      <c r="M40" s="8">
        <v>125</v>
      </c>
      <c r="N40" s="7">
        <f t="shared" si="9"/>
        <v>1500</v>
      </c>
      <c r="O40" s="1"/>
    </row>
    <row r="41" spans="1:15" x14ac:dyDescent="0.25">
      <c r="A41" s="1" t="s">
        <v>24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>
        <v>1000</v>
      </c>
      <c r="N41" s="7">
        <f t="shared" si="9"/>
        <v>1000</v>
      </c>
      <c r="O41" s="1"/>
    </row>
    <row r="42" spans="1:15" x14ac:dyDescent="0.25">
      <c r="A42" s="1" t="s">
        <v>17</v>
      </c>
      <c r="B42" s="8"/>
      <c r="C42" s="8"/>
      <c r="D42" s="8">
        <f>1000</f>
        <v>1000</v>
      </c>
      <c r="E42" s="8"/>
      <c r="F42" s="8"/>
      <c r="G42" s="8"/>
      <c r="H42" s="8"/>
      <c r="I42" s="8"/>
      <c r="J42" s="8"/>
      <c r="K42" s="8"/>
      <c r="L42" s="8"/>
      <c r="M42" s="8"/>
      <c r="N42" s="7">
        <f t="shared" si="9"/>
        <v>1000</v>
      </c>
      <c r="O42" s="1"/>
    </row>
    <row r="43" spans="1:15" x14ac:dyDescent="0.25">
      <c r="A43" s="1" t="s">
        <v>25</v>
      </c>
      <c r="B43" s="8">
        <v>50</v>
      </c>
      <c r="C43" s="8">
        <v>50</v>
      </c>
      <c r="D43" s="8">
        <v>50</v>
      </c>
      <c r="E43" s="8">
        <v>50</v>
      </c>
      <c r="F43" s="8">
        <v>50</v>
      </c>
      <c r="G43" s="8">
        <v>50</v>
      </c>
      <c r="H43" s="8">
        <v>50</v>
      </c>
      <c r="I43" s="8">
        <v>50</v>
      </c>
      <c r="J43" s="8">
        <v>50</v>
      </c>
      <c r="K43" s="8">
        <v>50</v>
      </c>
      <c r="L43" s="8">
        <v>50</v>
      </c>
      <c r="M43" s="8">
        <v>50</v>
      </c>
      <c r="N43" s="7">
        <f t="shared" si="9"/>
        <v>600</v>
      </c>
      <c r="O43" s="1"/>
    </row>
    <row r="44" spans="1:15" x14ac:dyDescent="0.25">
      <c r="A44" s="1" t="s">
        <v>18</v>
      </c>
      <c r="B44" s="8"/>
      <c r="C44" s="8"/>
      <c r="D44" s="8">
        <v>1500</v>
      </c>
      <c r="E44" s="8"/>
      <c r="F44" s="8"/>
      <c r="G44" s="8">
        <v>1000</v>
      </c>
      <c r="H44" s="8"/>
      <c r="I44" s="8"/>
      <c r="J44" s="8"/>
      <c r="K44" s="8"/>
      <c r="L44" s="8"/>
      <c r="M44" s="8">
        <v>1500</v>
      </c>
      <c r="N44" s="7">
        <f t="shared" si="9"/>
        <v>4000</v>
      </c>
      <c r="O44" s="1"/>
    </row>
    <row r="45" spans="1:15" x14ac:dyDescent="0.25">
      <c r="A45" s="1" t="s">
        <v>22</v>
      </c>
      <c r="B45" s="8">
        <v>100</v>
      </c>
      <c r="C45" s="8">
        <v>100</v>
      </c>
      <c r="D45" s="8">
        <v>100</v>
      </c>
      <c r="E45" s="8">
        <v>100</v>
      </c>
      <c r="F45" s="8">
        <v>100</v>
      </c>
      <c r="G45" s="8">
        <v>100</v>
      </c>
      <c r="H45" s="8">
        <v>100</v>
      </c>
      <c r="I45" s="8">
        <v>100</v>
      </c>
      <c r="J45" s="8">
        <v>100</v>
      </c>
      <c r="K45" s="8">
        <v>100</v>
      </c>
      <c r="L45" s="8">
        <v>100</v>
      </c>
      <c r="M45" s="8">
        <v>100</v>
      </c>
      <c r="N45" s="7">
        <f t="shared" si="9"/>
        <v>1200</v>
      </c>
      <c r="O45" s="1"/>
    </row>
    <row r="46" spans="1:15" x14ac:dyDescent="0.25">
      <c r="A46" s="1" t="s">
        <v>30</v>
      </c>
      <c r="B46" s="8"/>
      <c r="C46" s="8"/>
      <c r="D46" s="8">
        <v>700</v>
      </c>
      <c r="E46" s="8"/>
      <c r="F46" s="8"/>
      <c r="G46" s="8"/>
      <c r="H46" s="8"/>
      <c r="I46" s="8"/>
      <c r="J46" s="8"/>
      <c r="K46" s="8"/>
      <c r="L46" s="8"/>
      <c r="M46" s="8"/>
      <c r="N46" s="7">
        <f t="shared" si="9"/>
        <v>700</v>
      </c>
      <c r="O46" s="1"/>
    </row>
    <row r="47" spans="1:15" x14ac:dyDescent="0.25">
      <c r="A47" s="1" t="s">
        <v>31</v>
      </c>
      <c r="B47" s="8"/>
      <c r="C47" s="8"/>
      <c r="D47" s="8">
        <v>2000</v>
      </c>
      <c r="E47" s="8"/>
      <c r="F47" s="8"/>
      <c r="G47" s="8"/>
      <c r="H47" s="8"/>
      <c r="I47" s="8"/>
      <c r="J47" s="8"/>
      <c r="K47" s="8"/>
      <c r="L47" s="8"/>
      <c r="M47" s="8"/>
      <c r="N47" s="7">
        <f t="shared" si="9"/>
        <v>2000</v>
      </c>
      <c r="O47" s="1"/>
    </row>
    <row r="48" spans="1:15" s="5" customFormat="1" x14ac:dyDescent="0.25">
      <c r="A48" s="2" t="s">
        <v>42</v>
      </c>
      <c r="B48" s="7">
        <f t="shared" ref="B48:N48" si="17">SUM(B31:B47)</f>
        <v>13041.666666666668</v>
      </c>
      <c r="C48" s="7">
        <f t="shared" si="17"/>
        <v>13851.666666666668</v>
      </c>
      <c r="D48" s="7">
        <f t="shared" si="17"/>
        <v>20051.666666666668</v>
      </c>
      <c r="E48" s="7">
        <f t="shared" si="17"/>
        <v>13851.666666666668</v>
      </c>
      <c r="F48" s="7">
        <f t="shared" si="17"/>
        <v>13851.666666666668</v>
      </c>
      <c r="G48" s="7">
        <f t="shared" si="17"/>
        <v>15851.666666666668</v>
      </c>
      <c r="H48" s="7">
        <f t="shared" si="17"/>
        <v>13851.666666666668</v>
      </c>
      <c r="I48" s="7">
        <f t="shared" si="17"/>
        <v>13851.666666666668</v>
      </c>
      <c r="J48" s="7">
        <f t="shared" si="17"/>
        <v>13851.666666666668</v>
      </c>
      <c r="K48" s="7">
        <f t="shared" si="17"/>
        <v>14851.666666666668</v>
      </c>
      <c r="L48" s="7">
        <f t="shared" si="17"/>
        <v>13851.666666666668</v>
      </c>
      <c r="M48" s="7">
        <f t="shared" si="17"/>
        <v>16351.666666666668</v>
      </c>
      <c r="N48" s="7">
        <f t="shared" si="17"/>
        <v>177110</v>
      </c>
      <c r="O48" s="2"/>
    </row>
    <row r="49" spans="1:15" x14ac:dyDescent="0.25">
      <c r="A49" s="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7">
        <f t="shared" si="9"/>
        <v>0</v>
      </c>
      <c r="O49" s="1"/>
    </row>
    <row r="50" spans="1:15" x14ac:dyDescent="0.25">
      <c r="A50" s="2" t="s">
        <v>19</v>
      </c>
      <c r="B50" s="7">
        <f t="shared" ref="B50:N50" si="18">B48+B28</f>
        <v>27361.666666666668</v>
      </c>
      <c r="C50" s="7">
        <f t="shared" si="18"/>
        <v>28171.666666666668</v>
      </c>
      <c r="D50" s="7">
        <f t="shared" si="18"/>
        <v>34371.666666666672</v>
      </c>
      <c r="E50" s="7">
        <f t="shared" si="18"/>
        <v>28171.666666666668</v>
      </c>
      <c r="F50" s="7">
        <f t="shared" si="18"/>
        <v>28171.666666666668</v>
      </c>
      <c r="G50" s="7">
        <f t="shared" si="18"/>
        <v>30171.666666666668</v>
      </c>
      <c r="H50" s="7">
        <f t="shared" si="18"/>
        <v>28171.666666666668</v>
      </c>
      <c r="I50" s="7">
        <f t="shared" si="18"/>
        <v>28171.666666666668</v>
      </c>
      <c r="J50" s="7">
        <f t="shared" si="18"/>
        <v>28171.666666666668</v>
      </c>
      <c r="K50" s="7">
        <f t="shared" si="18"/>
        <v>29171.666666666668</v>
      </c>
      <c r="L50" s="7">
        <f t="shared" si="18"/>
        <v>28171.666666666668</v>
      </c>
      <c r="M50" s="7">
        <f t="shared" si="18"/>
        <v>30671.666666666668</v>
      </c>
      <c r="N50" s="7">
        <f t="shared" si="18"/>
        <v>425950</v>
      </c>
      <c r="O50" s="1"/>
    </row>
    <row r="51" spans="1:15" x14ac:dyDescent="0.25">
      <c r="A51" s="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"/>
    </row>
    <row r="52" spans="1:15" x14ac:dyDescent="0.25">
      <c r="A52" s="2" t="s">
        <v>20</v>
      </c>
      <c r="B52" s="7">
        <f t="shared" ref="B52:N52" si="19">B18-B50</f>
        <v>28500.983333333348</v>
      </c>
      <c r="C52" s="7">
        <f t="shared" si="19"/>
        <v>-3996.6666666666642</v>
      </c>
      <c r="D52" s="7">
        <f t="shared" si="19"/>
        <v>-10196.666666666668</v>
      </c>
      <c r="E52" s="7">
        <f t="shared" si="19"/>
        <v>-3996.6666666666642</v>
      </c>
      <c r="F52" s="7">
        <f t="shared" si="19"/>
        <v>-3996.6666666666642</v>
      </c>
      <c r="G52" s="7">
        <f t="shared" si="19"/>
        <v>-5996.6666666666642</v>
      </c>
      <c r="H52" s="7">
        <f t="shared" si="19"/>
        <v>2670.0000000000036</v>
      </c>
      <c r="I52" s="7">
        <f t="shared" si="19"/>
        <v>170.00000000000364</v>
      </c>
      <c r="J52" s="7">
        <f t="shared" si="19"/>
        <v>170.00000000000364</v>
      </c>
      <c r="K52" s="7">
        <f t="shared" si="19"/>
        <v>-829.99999999999636</v>
      </c>
      <c r="L52" s="7">
        <f t="shared" si="19"/>
        <v>170.00000000000364</v>
      </c>
      <c r="M52" s="7">
        <f t="shared" si="19"/>
        <v>77670.000000000015</v>
      </c>
      <c r="N52" s="7">
        <f t="shared" si="19"/>
        <v>3337.6500000000233</v>
      </c>
      <c r="O52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horizontalDpi="4294967294" verticalDpi="4294967294" r:id="rId1"/>
  <headerFooter>
    <oddHeader>&amp;L&amp;"-,Bold"&amp;14Paper G&amp;CELR GP Federation Budget Forecast - FY18/19&amp;R&amp;"-,Bold"&amp;22DRAFT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view="pageLayout" topLeftCell="F1" zoomScaleNormal="80" workbookViewId="0">
      <selection activeCell="B5" sqref="B5"/>
    </sheetView>
  </sheetViews>
  <sheetFormatPr defaultColWidth="11" defaultRowHeight="15.75" x14ac:dyDescent="0.25"/>
  <cols>
    <col min="1" max="1" width="23.5" customWidth="1"/>
    <col min="2" max="2" width="14.125" bestFit="1" customWidth="1"/>
    <col min="3" max="13" width="12" bestFit="1" customWidth="1"/>
    <col min="14" max="14" width="13.5" bestFit="1" customWidth="1"/>
    <col min="15" max="15" width="37.25" bestFit="1" customWidth="1"/>
  </cols>
  <sheetData>
    <row r="1" spans="1:16" x14ac:dyDescent="0.25">
      <c r="A1" s="4" t="s">
        <v>26</v>
      </c>
    </row>
    <row r="2" spans="1:16" x14ac:dyDescent="0.25">
      <c r="A2" s="4" t="s">
        <v>64</v>
      </c>
    </row>
    <row r="3" spans="1:16" x14ac:dyDescent="0.25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9" t="s">
        <v>44</v>
      </c>
    </row>
    <row r="4" spans="1:16" x14ac:dyDescent="0.25">
      <c r="A4" s="2" t="s">
        <v>36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A5" s="6" t="s">
        <v>54</v>
      </c>
      <c r="B5" s="10">
        <f>'18-19'!N52</f>
        <v>3337.6500000000233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>
        <f>SUM(B5:M5)</f>
        <v>3337.6500000000233</v>
      </c>
      <c r="O5" s="1"/>
    </row>
    <row r="6" spans="1:16" x14ac:dyDescent="0.25">
      <c r="A6" s="6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7">
        <f>SUM(B6:M6)</f>
        <v>0</v>
      </c>
      <c r="O6" s="1"/>
      <c r="P6" s="3"/>
    </row>
    <row r="7" spans="1:16" x14ac:dyDescent="0.25">
      <c r="A7" s="6" t="s">
        <v>40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>
        <v>80000</v>
      </c>
      <c r="N7" s="7">
        <f t="shared" ref="N7:N17" si="0">SUM(B7:M7)</f>
        <v>80000</v>
      </c>
      <c r="O7" s="1" t="s">
        <v>47</v>
      </c>
      <c r="P7" s="3"/>
    </row>
    <row r="8" spans="1:16" x14ac:dyDescent="0.25">
      <c r="A8" s="6" t="s">
        <v>35</v>
      </c>
      <c r="B8" s="8">
        <f>30*35</f>
        <v>1050</v>
      </c>
      <c r="C8" s="8">
        <f t="shared" ref="C8:M8" si="1">30*35</f>
        <v>1050</v>
      </c>
      <c r="D8" s="8">
        <f t="shared" si="1"/>
        <v>1050</v>
      </c>
      <c r="E8" s="8">
        <f t="shared" si="1"/>
        <v>1050</v>
      </c>
      <c r="F8" s="8">
        <f t="shared" si="1"/>
        <v>1050</v>
      </c>
      <c r="G8" s="8">
        <f t="shared" si="1"/>
        <v>1050</v>
      </c>
      <c r="H8" s="8">
        <f t="shared" si="1"/>
        <v>1050</v>
      </c>
      <c r="I8" s="8">
        <f t="shared" si="1"/>
        <v>1050</v>
      </c>
      <c r="J8" s="8">
        <f t="shared" si="1"/>
        <v>1050</v>
      </c>
      <c r="K8" s="8">
        <f t="shared" si="1"/>
        <v>1050</v>
      </c>
      <c r="L8" s="8">
        <f t="shared" si="1"/>
        <v>1050</v>
      </c>
      <c r="M8" s="8">
        <f t="shared" si="1"/>
        <v>1050</v>
      </c>
      <c r="N8" s="7">
        <f t="shared" si="0"/>
        <v>12600</v>
      </c>
      <c r="O8" s="1" t="s">
        <v>46</v>
      </c>
      <c r="P8" s="3"/>
    </row>
    <row r="9" spans="1:16" x14ac:dyDescent="0.25">
      <c r="A9" s="6" t="s">
        <v>33</v>
      </c>
      <c r="B9" s="8">
        <v>14000</v>
      </c>
      <c r="C9" s="8">
        <v>14000</v>
      </c>
      <c r="D9" s="8">
        <v>14000</v>
      </c>
      <c r="E9" s="8">
        <v>14000</v>
      </c>
      <c r="F9" s="8">
        <v>14000</v>
      </c>
      <c r="G9" s="8">
        <v>14000</v>
      </c>
      <c r="H9" s="8">
        <v>14000</v>
      </c>
      <c r="I9" s="8">
        <v>14000</v>
      </c>
      <c r="J9" s="8">
        <v>14000</v>
      </c>
      <c r="K9" s="8">
        <v>14000</v>
      </c>
      <c r="L9" s="8">
        <v>14000</v>
      </c>
      <c r="M9" s="8">
        <v>14000</v>
      </c>
      <c r="N9" s="7">
        <f t="shared" si="0"/>
        <v>168000</v>
      </c>
      <c r="O9" s="1" t="s">
        <v>49</v>
      </c>
    </row>
    <row r="10" spans="1:16" x14ac:dyDescent="0.25">
      <c r="A10" s="6" t="s">
        <v>34</v>
      </c>
      <c r="B10" s="8"/>
      <c r="C10" s="8"/>
      <c r="D10" s="8"/>
      <c r="E10" s="8"/>
      <c r="F10" s="8"/>
      <c r="G10" s="8"/>
      <c r="H10" s="8">
        <f>50000*0.05</f>
        <v>2500</v>
      </c>
      <c r="I10" s="8"/>
      <c r="J10" s="8"/>
      <c r="K10" s="8"/>
      <c r="L10" s="8"/>
      <c r="M10" s="8"/>
      <c r="N10" s="7">
        <f t="shared" si="0"/>
        <v>2500</v>
      </c>
      <c r="O10" s="1" t="s">
        <v>45</v>
      </c>
    </row>
    <row r="11" spans="1:16" x14ac:dyDescent="0.25">
      <c r="A11" s="6" t="s">
        <v>55</v>
      </c>
      <c r="B11" s="8">
        <f>15000/12</f>
        <v>1250</v>
      </c>
      <c r="C11" s="8">
        <f t="shared" ref="C11:M11" si="2">15000/12</f>
        <v>1250</v>
      </c>
      <c r="D11" s="8">
        <f t="shared" si="2"/>
        <v>1250</v>
      </c>
      <c r="E11" s="8">
        <f t="shared" si="2"/>
        <v>1250</v>
      </c>
      <c r="F11" s="8">
        <f t="shared" si="2"/>
        <v>1250</v>
      </c>
      <c r="G11" s="8">
        <f t="shared" si="2"/>
        <v>1250</v>
      </c>
      <c r="H11" s="8">
        <f t="shared" si="2"/>
        <v>1250</v>
      </c>
      <c r="I11" s="8">
        <f t="shared" si="2"/>
        <v>1250</v>
      </c>
      <c r="J11" s="8">
        <f t="shared" si="2"/>
        <v>1250</v>
      </c>
      <c r="K11" s="8">
        <f t="shared" si="2"/>
        <v>1250</v>
      </c>
      <c r="L11" s="8">
        <f t="shared" si="2"/>
        <v>1250</v>
      </c>
      <c r="M11" s="8">
        <f t="shared" si="2"/>
        <v>1250</v>
      </c>
      <c r="N11" s="7">
        <f t="shared" si="0"/>
        <v>15000</v>
      </c>
      <c r="O11" s="1" t="s">
        <v>56</v>
      </c>
    </row>
    <row r="12" spans="1:16" x14ac:dyDescent="0.25">
      <c r="A12" s="6" t="s">
        <v>57</v>
      </c>
      <c r="B12" s="8">
        <f>3000/12</f>
        <v>250</v>
      </c>
      <c r="C12" s="8">
        <f t="shared" ref="C12:M12" si="3">3000/12</f>
        <v>250</v>
      </c>
      <c r="D12" s="8">
        <f t="shared" si="3"/>
        <v>250</v>
      </c>
      <c r="E12" s="8">
        <f t="shared" si="3"/>
        <v>250</v>
      </c>
      <c r="F12" s="8">
        <f t="shared" si="3"/>
        <v>250</v>
      </c>
      <c r="G12" s="8">
        <f t="shared" si="3"/>
        <v>250</v>
      </c>
      <c r="H12" s="8">
        <f t="shared" si="3"/>
        <v>250</v>
      </c>
      <c r="I12" s="8">
        <f t="shared" si="3"/>
        <v>250</v>
      </c>
      <c r="J12" s="8">
        <f t="shared" si="3"/>
        <v>250</v>
      </c>
      <c r="K12" s="8">
        <f t="shared" si="3"/>
        <v>250</v>
      </c>
      <c r="L12" s="8">
        <f t="shared" si="3"/>
        <v>250</v>
      </c>
      <c r="M12" s="8">
        <f t="shared" si="3"/>
        <v>250</v>
      </c>
      <c r="N12" s="7">
        <f t="shared" si="0"/>
        <v>3000</v>
      </c>
      <c r="O12" s="1" t="s">
        <v>66</v>
      </c>
    </row>
    <row r="13" spans="1:16" x14ac:dyDescent="0.25">
      <c r="A13" s="6" t="s">
        <v>58</v>
      </c>
      <c r="B13" s="8">
        <f t="shared" ref="B13:G13" si="4">50000/12</f>
        <v>4166.666666666667</v>
      </c>
      <c r="C13" s="8">
        <f t="shared" si="4"/>
        <v>4166.666666666667</v>
      </c>
      <c r="D13" s="8">
        <f t="shared" si="4"/>
        <v>4166.666666666667</v>
      </c>
      <c r="E13" s="8">
        <f t="shared" si="4"/>
        <v>4166.666666666667</v>
      </c>
      <c r="F13" s="8">
        <f t="shared" si="4"/>
        <v>4166.666666666667</v>
      </c>
      <c r="G13" s="8">
        <f t="shared" si="4"/>
        <v>4166.666666666667</v>
      </c>
      <c r="H13" s="8">
        <f>50000/12</f>
        <v>4166.666666666667</v>
      </c>
      <c r="I13" s="8">
        <f t="shared" ref="I13:M13" si="5">50000/12</f>
        <v>4166.666666666667</v>
      </c>
      <c r="J13" s="8">
        <f t="shared" si="5"/>
        <v>4166.666666666667</v>
      </c>
      <c r="K13" s="8">
        <f t="shared" si="5"/>
        <v>4166.666666666667</v>
      </c>
      <c r="L13" s="8">
        <f t="shared" si="5"/>
        <v>4166.666666666667</v>
      </c>
      <c r="M13" s="8">
        <f t="shared" si="5"/>
        <v>4166.666666666667</v>
      </c>
      <c r="N13" s="7">
        <f t="shared" si="0"/>
        <v>49999.999999999993</v>
      </c>
      <c r="O13" s="1" t="s">
        <v>59</v>
      </c>
    </row>
    <row r="14" spans="1:16" x14ac:dyDescent="0.25">
      <c r="A14" s="6" t="s">
        <v>60</v>
      </c>
      <c r="B14" s="8">
        <f>1500/12</f>
        <v>125</v>
      </c>
      <c r="C14" s="8">
        <f t="shared" ref="C14:M14" si="6">1500/12</f>
        <v>125</v>
      </c>
      <c r="D14" s="8">
        <f t="shared" si="6"/>
        <v>125</v>
      </c>
      <c r="E14" s="8">
        <f t="shared" si="6"/>
        <v>125</v>
      </c>
      <c r="F14" s="8">
        <f t="shared" si="6"/>
        <v>125</v>
      </c>
      <c r="G14" s="8">
        <f t="shared" si="6"/>
        <v>125</v>
      </c>
      <c r="H14" s="8">
        <f t="shared" si="6"/>
        <v>125</v>
      </c>
      <c r="I14" s="8">
        <f t="shared" si="6"/>
        <v>125</v>
      </c>
      <c r="J14" s="8">
        <f t="shared" si="6"/>
        <v>125</v>
      </c>
      <c r="K14" s="8">
        <f t="shared" si="6"/>
        <v>125</v>
      </c>
      <c r="L14" s="8">
        <f t="shared" si="6"/>
        <v>125</v>
      </c>
      <c r="M14" s="8">
        <f t="shared" si="6"/>
        <v>125</v>
      </c>
      <c r="N14" s="7">
        <f t="shared" si="0"/>
        <v>1500</v>
      </c>
      <c r="O14" s="1" t="s">
        <v>52</v>
      </c>
    </row>
    <row r="15" spans="1:16" x14ac:dyDescent="0.25">
      <c r="A15" s="6" t="s">
        <v>61</v>
      </c>
      <c r="B15" s="8">
        <f>5000/12</f>
        <v>416.66666666666669</v>
      </c>
      <c r="C15" s="8">
        <f t="shared" ref="C15:M15" si="7">5000/12</f>
        <v>416.66666666666669</v>
      </c>
      <c r="D15" s="8">
        <f t="shared" si="7"/>
        <v>416.66666666666669</v>
      </c>
      <c r="E15" s="8">
        <f t="shared" si="7"/>
        <v>416.66666666666669</v>
      </c>
      <c r="F15" s="8">
        <f t="shared" si="7"/>
        <v>416.66666666666669</v>
      </c>
      <c r="G15" s="8">
        <f t="shared" si="7"/>
        <v>416.66666666666669</v>
      </c>
      <c r="H15" s="8">
        <f t="shared" si="7"/>
        <v>416.66666666666669</v>
      </c>
      <c r="I15" s="8">
        <f t="shared" si="7"/>
        <v>416.66666666666669</v>
      </c>
      <c r="J15" s="8">
        <f t="shared" si="7"/>
        <v>416.66666666666669</v>
      </c>
      <c r="K15" s="8">
        <f t="shared" si="7"/>
        <v>416.66666666666669</v>
      </c>
      <c r="L15" s="8">
        <f t="shared" si="7"/>
        <v>416.66666666666669</v>
      </c>
      <c r="M15" s="8">
        <f t="shared" si="7"/>
        <v>416.66666666666669</v>
      </c>
      <c r="N15" s="7">
        <f t="shared" si="0"/>
        <v>5000</v>
      </c>
      <c r="O15" s="1" t="s">
        <v>52</v>
      </c>
    </row>
    <row r="16" spans="1:16" x14ac:dyDescent="0.25">
      <c r="A16" s="6" t="s">
        <v>62</v>
      </c>
      <c r="B16" s="8">
        <f>10000/12</f>
        <v>833.33333333333337</v>
      </c>
      <c r="C16" s="8">
        <f t="shared" ref="C16:M16" si="8">10000/12</f>
        <v>833.33333333333337</v>
      </c>
      <c r="D16" s="8">
        <f t="shared" si="8"/>
        <v>833.33333333333337</v>
      </c>
      <c r="E16" s="8">
        <f t="shared" si="8"/>
        <v>833.33333333333337</v>
      </c>
      <c r="F16" s="8">
        <f t="shared" si="8"/>
        <v>833.33333333333337</v>
      </c>
      <c r="G16" s="8">
        <f t="shared" si="8"/>
        <v>833.33333333333337</v>
      </c>
      <c r="H16" s="8">
        <f t="shared" si="8"/>
        <v>833.33333333333337</v>
      </c>
      <c r="I16" s="8">
        <f t="shared" si="8"/>
        <v>833.33333333333337</v>
      </c>
      <c r="J16" s="8">
        <f t="shared" si="8"/>
        <v>833.33333333333337</v>
      </c>
      <c r="K16" s="8">
        <f t="shared" si="8"/>
        <v>833.33333333333337</v>
      </c>
      <c r="L16" s="8">
        <f t="shared" si="8"/>
        <v>833.33333333333337</v>
      </c>
      <c r="M16" s="8">
        <f t="shared" si="8"/>
        <v>833.33333333333337</v>
      </c>
      <c r="N16" s="7">
        <f t="shared" si="0"/>
        <v>10000</v>
      </c>
      <c r="O16" s="1" t="s">
        <v>67</v>
      </c>
    </row>
    <row r="17" spans="1:15" x14ac:dyDescent="0.25">
      <c r="A17" s="6" t="s">
        <v>65</v>
      </c>
      <c r="B17" s="8">
        <f>325000*0.1/12</f>
        <v>2708.3333333333335</v>
      </c>
      <c r="C17" s="8">
        <f t="shared" ref="C17:M17" si="9">325000*0.1/12</f>
        <v>2708.3333333333335</v>
      </c>
      <c r="D17" s="8">
        <f t="shared" si="9"/>
        <v>2708.3333333333335</v>
      </c>
      <c r="E17" s="8">
        <f t="shared" si="9"/>
        <v>2708.3333333333335</v>
      </c>
      <c r="F17" s="8">
        <f t="shared" si="9"/>
        <v>2708.3333333333335</v>
      </c>
      <c r="G17" s="8">
        <f t="shared" si="9"/>
        <v>2708.3333333333335</v>
      </c>
      <c r="H17" s="8">
        <f t="shared" si="9"/>
        <v>2708.3333333333335</v>
      </c>
      <c r="I17" s="8">
        <f t="shared" si="9"/>
        <v>2708.3333333333335</v>
      </c>
      <c r="J17" s="8">
        <f t="shared" si="9"/>
        <v>2708.3333333333335</v>
      </c>
      <c r="K17" s="8">
        <f t="shared" si="9"/>
        <v>2708.3333333333335</v>
      </c>
      <c r="L17" s="8">
        <f t="shared" si="9"/>
        <v>2708.3333333333335</v>
      </c>
      <c r="M17" s="8">
        <f t="shared" si="9"/>
        <v>2708.3333333333335</v>
      </c>
      <c r="N17" s="7">
        <f t="shared" si="0"/>
        <v>32499.999999999996</v>
      </c>
      <c r="O17" s="1" t="s">
        <v>68</v>
      </c>
    </row>
    <row r="18" spans="1:15" s="5" customFormat="1" x14ac:dyDescent="0.25">
      <c r="A18" s="2" t="s">
        <v>43</v>
      </c>
      <c r="B18" s="7">
        <f t="shared" ref="B18:M18" si="10">SUM(B5:B17)</f>
        <v>28137.650000000023</v>
      </c>
      <c r="C18" s="7">
        <f t="shared" si="10"/>
        <v>24800</v>
      </c>
      <c r="D18" s="7">
        <f t="shared" si="10"/>
        <v>24800</v>
      </c>
      <c r="E18" s="7">
        <f t="shared" si="10"/>
        <v>24800</v>
      </c>
      <c r="F18" s="7">
        <f t="shared" si="10"/>
        <v>24800</v>
      </c>
      <c r="G18" s="7">
        <f t="shared" si="10"/>
        <v>24800</v>
      </c>
      <c r="H18" s="7">
        <f t="shared" si="10"/>
        <v>27300</v>
      </c>
      <c r="I18" s="7">
        <f t="shared" si="10"/>
        <v>24800</v>
      </c>
      <c r="J18" s="7">
        <f t="shared" si="10"/>
        <v>24800</v>
      </c>
      <c r="K18" s="7">
        <f t="shared" si="10"/>
        <v>24800</v>
      </c>
      <c r="L18" s="7">
        <f t="shared" si="10"/>
        <v>24800</v>
      </c>
      <c r="M18" s="7">
        <f t="shared" si="10"/>
        <v>104800</v>
      </c>
      <c r="N18" s="7">
        <f>SUM(N5:N17)</f>
        <v>383437.65</v>
      </c>
      <c r="O18" s="2"/>
    </row>
    <row r="19" spans="1:15" x14ac:dyDescent="0.25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7"/>
      <c r="O19" s="1"/>
    </row>
    <row r="20" spans="1:15" x14ac:dyDescent="0.25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7"/>
      <c r="O20" s="1"/>
    </row>
    <row r="21" spans="1:15" x14ac:dyDescent="0.25">
      <c r="A21" s="2" t="s">
        <v>13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7"/>
      <c r="O21" s="1"/>
    </row>
    <row r="22" spans="1:15" x14ac:dyDescent="0.25">
      <c r="A22" s="2" t="s">
        <v>39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7"/>
      <c r="O22" s="1"/>
    </row>
    <row r="23" spans="1:15" x14ac:dyDescent="0.25">
      <c r="A23" s="6" t="s">
        <v>41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>
        <v>77000</v>
      </c>
      <c r="N23" s="7">
        <f t="shared" ref="N23:N49" si="11">SUM(B23:M23)</f>
        <v>77000</v>
      </c>
      <c r="O23" s="1"/>
    </row>
    <row r="24" spans="1:15" x14ac:dyDescent="0.25">
      <c r="A24" s="6" t="s">
        <v>35</v>
      </c>
      <c r="B24" s="8">
        <f>34*30</f>
        <v>1020</v>
      </c>
      <c r="C24" s="8">
        <f t="shared" ref="C24:M24" si="12">34*30</f>
        <v>1020</v>
      </c>
      <c r="D24" s="8">
        <f t="shared" si="12"/>
        <v>1020</v>
      </c>
      <c r="E24" s="8">
        <f t="shared" si="12"/>
        <v>1020</v>
      </c>
      <c r="F24" s="8">
        <f t="shared" si="12"/>
        <v>1020</v>
      </c>
      <c r="G24" s="8">
        <f t="shared" si="12"/>
        <v>1020</v>
      </c>
      <c r="H24" s="8">
        <f t="shared" si="12"/>
        <v>1020</v>
      </c>
      <c r="I24" s="8">
        <f t="shared" si="12"/>
        <v>1020</v>
      </c>
      <c r="J24" s="8">
        <f t="shared" si="12"/>
        <v>1020</v>
      </c>
      <c r="K24" s="8">
        <f t="shared" si="12"/>
        <v>1020</v>
      </c>
      <c r="L24" s="8">
        <f t="shared" si="12"/>
        <v>1020</v>
      </c>
      <c r="M24" s="8">
        <f t="shared" si="12"/>
        <v>1020</v>
      </c>
      <c r="N24" s="7">
        <f t="shared" si="11"/>
        <v>12240</v>
      </c>
      <c r="O24" s="1"/>
    </row>
    <row r="25" spans="1:15" x14ac:dyDescent="0.25">
      <c r="A25" s="6" t="s">
        <v>33</v>
      </c>
      <c r="B25" s="8">
        <f>B9*0.95</f>
        <v>13300</v>
      </c>
      <c r="C25" s="8">
        <f t="shared" ref="C25:M25" si="13">C9*0.95</f>
        <v>13300</v>
      </c>
      <c r="D25" s="8">
        <f t="shared" si="13"/>
        <v>13300</v>
      </c>
      <c r="E25" s="8">
        <f t="shared" si="13"/>
        <v>13300</v>
      </c>
      <c r="F25" s="8">
        <f t="shared" si="13"/>
        <v>13300</v>
      </c>
      <c r="G25" s="8">
        <f t="shared" si="13"/>
        <v>13300</v>
      </c>
      <c r="H25" s="8">
        <f t="shared" si="13"/>
        <v>13300</v>
      </c>
      <c r="I25" s="8">
        <f t="shared" si="13"/>
        <v>13300</v>
      </c>
      <c r="J25" s="8">
        <f t="shared" si="13"/>
        <v>13300</v>
      </c>
      <c r="K25" s="8">
        <f t="shared" si="13"/>
        <v>13300</v>
      </c>
      <c r="L25" s="8">
        <f t="shared" si="13"/>
        <v>13300</v>
      </c>
      <c r="M25" s="8">
        <f t="shared" si="13"/>
        <v>13300</v>
      </c>
      <c r="N25" s="7">
        <f t="shared" si="11"/>
        <v>159600</v>
      </c>
      <c r="O25" s="1"/>
    </row>
    <row r="26" spans="1:15" x14ac:dyDescent="0.25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7">
        <f t="shared" si="11"/>
        <v>0</v>
      </c>
      <c r="O26" s="1"/>
    </row>
    <row r="27" spans="1:15" x14ac:dyDescent="0.25">
      <c r="A27" s="6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7">
        <f t="shared" si="11"/>
        <v>0</v>
      </c>
      <c r="O27" s="1"/>
    </row>
    <row r="28" spans="1:15" s="5" customFormat="1" x14ac:dyDescent="0.25">
      <c r="A28" s="2" t="s">
        <v>42</v>
      </c>
      <c r="B28" s="7">
        <f>SUM(B24:B27)</f>
        <v>14320</v>
      </c>
      <c r="C28" s="7">
        <f t="shared" ref="C28:M28" si="14">SUM(C24:C27)</f>
        <v>14320</v>
      </c>
      <c r="D28" s="7">
        <f t="shared" si="14"/>
        <v>14320</v>
      </c>
      <c r="E28" s="7">
        <f t="shared" si="14"/>
        <v>14320</v>
      </c>
      <c r="F28" s="7">
        <f t="shared" si="14"/>
        <v>14320</v>
      </c>
      <c r="G28" s="7">
        <f t="shared" si="14"/>
        <v>14320</v>
      </c>
      <c r="H28" s="7">
        <f t="shared" si="14"/>
        <v>14320</v>
      </c>
      <c r="I28" s="7">
        <f t="shared" si="14"/>
        <v>14320</v>
      </c>
      <c r="J28" s="7">
        <f t="shared" si="14"/>
        <v>14320</v>
      </c>
      <c r="K28" s="7">
        <f t="shared" si="14"/>
        <v>14320</v>
      </c>
      <c r="L28" s="7">
        <f t="shared" si="14"/>
        <v>14320</v>
      </c>
      <c r="M28" s="7">
        <f t="shared" si="14"/>
        <v>14320</v>
      </c>
      <c r="N28" s="7">
        <f>SUM(N23:N27)</f>
        <v>248840</v>
      </c>
      <c r="O28" s="2"/>
    </row>
    <row r="29" spans="1:15" x14ac:dyDescent="0.25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7">
        <f t="shared" si="11"/>
        <v>0</v>
      </c>
      <c r="O29" s="1"/>
    </row>
    <row r="30" spans="1:15" x14ac:dyDescent="0.25">
      <c r="A30" s="2" t="s">
        <v>38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7">
        <f t="shared" si="11"/>
        <v>0</v>
      </c>
      <c r="O30" s="1"/>
    </row>
    <row r="31" spans="1:15" x14ac:dyDescent="0.25">
      <c r="A31" s="1" t="s">
        <v>21</v>
      </c>
      <c r="B31" s="8">
        <v>1850</v>
      </c>
      <c r="C31" s="8">
        <v>1850</v>
      </c>
      <c r="D31" s="8">
        <v>1850</v>
      </c>
      <c r="E31" s="8">
        <v>1850</v>
      </c>
      <c r="F31" s="8">
        <v>1850</v>
      </c>
      <c r="G31" s="8">
        <v>1850</v>
      </c>
      <c r="H31" s="8">
        <v>1850</v>
      </c>
      <c r="I31" s="8">
        <v>1850</v>
      </c>
      <c r="J31" s="8">
        <v>1850</v>
      </c>
      <c r="K31" s="8">
        <v>1850</v>
      </c>
      <c r="L31" s="8">
        <v>1850</v>
      </c>
      <c r="M31" s="8">
        <v>1850</v>
      </c>
      <c r="N31" s="7">
        <f t="shared" si="11"/>
        <v>22200</v>
      </c>
      <c r="O31" s="1"/>
    </row>
    <row r="32" spans="1:15" x14ac:dyDescent="0.25">
      <c r="A32" s="1" t="s">
        <v>32</v>
      </c>
      <c r="B32" s="8"/>
      <c r="C32" s="8"/>
      <c r="D32" s="8">
        <v>1000</v>
      </c>
      <c r="E32" s="8"/>
      <c r="F32" s="8"/>
      <c r="G32" s="8">
        <v>1000</v>
      </c>
      <c r="H32" s="8"/>
      <c r="I32" s="8"/>
      <c r="J32" s="8"/>
      <c r="K32" s="8">
        <v>1000</v>
      </c>
      <c r="L32" s="8"/>
      <c r="M32" s="8"/>
      <c r="N32" s="7">
        <f t="shared" si="11"/>
        <v>3000</v>
      </c>
      <c r="O32" s="1"/>
    </row>
    <row r="33" spans="1:15" x14ac:dyDescent="0.25">
      <c r="A33" s="1" t="s">
        <v>29</v>
      </c>
      <c r="B33" s="8">
        <f t="shared" ref="B33:L33" si="15">(75000*1.28)/12</f>
        <v>8000</v>
      </c>
      <c r="C33" s="8">
        <f t="shared" si="15"/>
        <v>8000</v>
      </c>
      <c r="D33" s="8">
        <f t="shared" si="15"/>
        <v>8000</v>
      </c>
      <c r="E33" s="8">
        <f t="shared" si="15"/>
        <v>8000</v>
      </c>
      <c r="F33" s="8">
        <f t="shared" si="15"/>
        <v>8000</v>
      </c>
      <c r="G33" s="8">
        <f t="shared" si="15"/>
        <v>8000</v>
      </c>
      <c r="H33" s="8">
        <f t="shared" si="15"/>
        <v>8000</v>
      </c>
      <c r="I33" s="8">
        <f t="shared" si="15"/>
        <v>8000</v>
      </c>
      <c r="J33" s="8">
        <f t="shared" si="15"/>
        <v>8000</v>
      </c>
      <c r="K33" s="8">
        <f t="shared" si="15"/>
        <v>8000</v>
      </c>
      <c r="L33" s="8">
        <f t="shared" si="15"/>
        <v>8000</v>
      </c>
      <c r="M33" s="8">
        <f>(75000*1.28)/12</f>
        <v>8000</v>
      </c>
      <c r="N33" s="7">
        <f t="shared" si="11"/>
        <v>96000</v>
      </c>
      <c r="O33" s="1"/>
    </row>
    <row r="34" spans="1:15" x14ac:dyDescent="0.25">
      <c r="A34" s="1" t="s">
        <v>14</v>
      </c>
      <c r="B34" s="8">
        <v>130</v>
      </c>
      <c r="C34" s="8">
        <v>130</v>
      </c>
      <c r="D34" s="8">
        <v>130</v>
      </c>
      <c r="E34" s="8">
        <v>130</v>
      </c>
      <c r="F34" s="8">
        <v>130</v>
      </c>
      <c r="G34" s="8">
        <v>130</v>
      </c>
      <c r="H34" s="8">
        <v>130</v>
      </c>
      <c r="I34" s="8">
        <v>130</v>
      </c>
      <c r="J34" s="8">
        <v>130</v>
      </c>
      <c r="K34" s="8">
        <v>130</v>
      </c>
      <c r="L34" s="8">
        <v>130</v>
      </c>
      <c r="M34" s="8">
        <v>130</v>
      </c>
      <c r="N34" s="7">
        <f t="shared" si="11"/>
        <v>1560</v>
      </c>
      <c r="O34" s="1"/>
    </row>
    <row r="35" spans="1:15" x14ac:dyDescent="0.25">
      <c r="A35" s="1" t="s">
        <v>15</v>
      </c>
      <c r="B35" s="8">
        <f>1300/3</f>
        <v>433.33333333333331</v>
      </c>
      <c r="C35" s="8">
        <f t="shared" ref="C35:M35" si="16">1300/3</f>
        <v>433.33333333333331</v>
      </c>
      <c r="D35" s="8">
        <f t="shared" si="16"/>
        <v>433.33333333333331</v>
      </c>
      <c r="E35" s="8">
        <f t="shared" si="16"/>
        <v>433.33333333333331</v>
      </c>
      <c r="F35" s="8">
        <f t="shared" si="16"/>
        <v>433.33333333333331</v>
      </c>
      <c r="G35" s="8">
        <f t="shared" si="16"/>
        <v>433.33333333333331</v>
      </c>
      <c r="H35" s="8">
        <f t="shared" si="16"/>
        <v>433.33333333333331</v>
      </c>
      <c r="I35" s="8">
        <f t="shared" si="16"/>
        <v>433.33333333333331</v>
      </c>
      <c r="J35" s="8">
        <f t="shared" si="16"/>
        <v>433.33333333333331</v>
      </c>
      <c r="K35" s="8">
        <f t="shared" si="16"/>
        <v>433.33333333333331</v>
      </c>
      <c r="L35" s="8">
        <f t="shared" si="16"/>
        <v>433.33333333333331</v>
      </c>
      <c r="M35" s="8">
        <f t="shared" si="16"/>
        <v>433.33333333333331</v>
      </c>
      <c r="N35" s="7">
        <f t="shared" si="11"/>
        <v>5200</v>
      </c>
      <c r="O35" s="1"/>
    </row>
    <row r="36" spans="1:15" x14ac:dyDescent="0.25">
      <c r="A36" s="1" t="s">
        <v>16</v>
      </c>
      <c r="B36" s="8">
        <v>350</v>
      </c>
      <c r="C36" s="8">
        <v>350</v>
      </c>
      <c r="D36" s="8">
        <v>350</v>
      </c>
      <c r="E36" s="8">
        <v>350</v>
      </c>
      <c r="F36" s="8">
        <v>350</v>
      </c>
      <c r="G36" s="8">
        <v>350</v>
      </c>
      <c r="H36" s="8">
        <v>350</v>
      </c>
      <c r="I36" s="8">
        <v>350</v>
      </c>
      <c r="J36" s="8">
        <v>350</v>
      </c>
      <c r="K36" s="8">
        <v>350</v>
      </c>
      <c r="L36" s="8">
        <v>350</v>
      </c>
      <c r="M36" s="8">
        <v>350</v>
      </c>
      <c r="N36" s="7">
        <f t="shared" si="11"/>
        <v>4200</v>
      </c>
      <c r="O36" s="1"/>
    </row>
    <row r="37" spans="1:15" x14ac:dyDescent="0.25">
      <c r="A37" s="1" t="s">
        <v>28</v>
      </c>
      <c r="B37" s="8">
        <v>70</v>
      </c>
      <c r="C37" s="8">
        <v>70</v>
      </c>
      <c r="D37" s="8">
        <v>70</v>
      </c>
      <c r="E37" s="8">
        <v>70</v>
      </c>
      <c r="F37" s="8">
        <v>70</v>
      </c>
      <c r="G37" s="8">
        <v>70</v>
      </c>
      <c r="H37" s="8">
        <v>70</v>
      </c>
      <c r="I37" s="8">
        <v>70</v>
      </c>
      <c r="J37" s="8">
        <v>70</v>
      </c>
      <c r="K37" s="8">
        <v>70</v>
      </c>
      <c r="L37" s="8">
        <v>70</v>
      </c>
      <c r="M37" s="8">
        <v>70</v>
      </c>
      <c r="N37" s="7">
        <f t="shared" si="11"/>
        <v>840</v>
      </c>
      <c r="O37" s="1"/>
    </row>
    <row r="38" spans="1:15" x14ac:dyDescent="0.25">
      <c r="A38" s="1" t="s">
        <v>53</v>
      </c>
      <c r="B38" s="8">
        <v>600</v>
      </c>
      <c r="C38" s="8">
        <f>90*3*3+600</f>
        <v>1410</v>
      </c>
      <c r="D38" s="8">
        <f t="shared" ref="D38:M38" si="17">90*3*3+600</f>
        <v>1410</v>
      </c>
      <c r="E38" s="8">
        <f t="shared" si="17"/>
        <v>1410</v>
      </c>
      <c r="F38" s="8">
        <f t="shared" si="17"/>
        <v>1410</v>
      </c>
      <c r="G38" s="8">
        <f t="shared" si="17"/>
        <v>1410</v>
      </c>
      <c r="H38" s="8">
        <f t="shared" si="17"/>
        <v>1410</v>
      </c>
      <c r="I38" s="8">
        <f t="shared" si="17"/>
        <v>1410</v>
      </c>
      <c r="J38" s="8">
        <f t="shared" si="17"/>
        <v>1410</v>
      </c>
      <c r="K38" s="8">
        <f t="shared" si="17"/>
        <v>1410</v>
      </c>
      <c r="L38" s="8">
        <f t="shared" si="17"/>
        <v>1410</v>
      </c>
      <c r="M38" s="8">
        <f t="shared" si="17"/>
        <v>1410</v>
      </c>
      <c r="N38" s="7">
        <f t="shared" si="11"/>
        <v>16110</v>
      </c>
      <c r="O38" s="1"/>
    </row>
    <row r="39" spans="1:15" x14ac:dyDescent="0.25">
      <c r="A39" s="1" t="s">
        <v>48</v>
      </c>
      <c r="B39" s="8">
        <f>12500*1.28/12</f>
        <v>1333.3333333333333</v>
      </c>
      <c r="C39" s="8">
        <f t="shared" ref="C39:M39" si="18">12500*1.28/12</f>
        <v>1333.3333333333333</v>
      </c>
      <c r="D39" s="8">
        <f t="shared" si="18"/>
        <v>1333.3333333333333</v>
      </c>
      <c r="E39" s="8">
        <f t="shared" si="18"/>
        <v>1333.3333333333333</v>
      </c>
      <c r="F39" s="8">
        <f t="shared" si="18"/>
        <v>1333.3333333333333</v>
      </c>
      <c r="G39" s="8">
        <f t="shared" si="18"/>
        <v>1333.3333333333333</v>
      </c>
      <c r="H39" s="8">
        <f t="shared" si="18"/>
        <v>1333.3333333333333</v>
      </c>
      <c r="I39" s="8">
        <f t="shared" si="18"/>
        <v>1333.3333333333333</v>
      </c>
      <c r="J39" s="8">
        <f t="shared" si="18"/>
        <v>1333.3333333333333</v>
      </c>
      <c r="K39" s="8">
        <f t="shared" si="18"/>
        <v>1333.3333333333333</v>
      </c>
      <c r="L39" s="8">
        <f t="shared" si="18"/>
        <v>1333.3333333333333</v>
      </c>
      <c r="M39" s="8">
        <f t="shared" si="18"/>
        <v>1333.3333333333333</v>
      </c>
      <c r="N39" s="7">
        <f t="shared" si="11"/>
        <v>16000.000000000002</v>
      </c>
      <c r="O39" s="1"/>
    </row>
    <row r="40" spans="1:15" x14ac:dyDescent="0.25">
      <c r="A40" s="1" t="s">
        <v>23</v>
      </c>
      <c r="B40" s="8">
        <v>125</v>
      </c>
      <c r="C40" s="8">
        <v>125</v>
      </c>
      <c r="D40" s="8">
        <v>125</v>
      </c>
      <c r="E40" s="8">
        <v>125</v>
      </c>
      <c r="F40" s="8">
        <v>125</v>
      </c>
      <c r="G40" s="8">
        <v>125</v>
      </c>
      <c r="H40" s="8">
        <v>125</v>
      </c>
      <c r="I40" s="8">
        <v>125</v>
      </c>
      <c r="J40" s="8">
        <v>125</v>
      </c>
      <c r="K40" s="8">
        <v>125</v>
      </c>
      <c r="L40" s="8">
        <v>125</v>
      </c>
      <c r="M40" s="8">
        <v>125</v>
      </c>
      <c r="N40" s="7">
        <f t="shared" si="11"/>
        <v>1500</v>
      </c>
      <c r="O40" s="1"/>
    </row>
    <row r="41" spans="1:15" x14ac:dyDescent="0.25">
      <c r="A41" s="1" t="s">
        <v>24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>
        <v>1000</v>
      </c>
      <c r="N41" s="7">
        <f t="shared" si="11"/>
        <v>1000</v>
      </c>
      <c r="O41" s="1"/>
    </row>
    <row r="42" spans="1:15" x14ac:dyDescent="0.25">
      <c r="A42" s="1" t="s">
        <v>17</v>
      </c>
      <c r="B42" s="8"/>
      <c r="C42" s="8"/>
      <c r="D42" s="8">
        <f>1000</f>
        <v>1000</v>
      </c>
      <c r="E42" s="8"/>
      <c r="F42" s="8"/>
      <c r="G42" s="8"/>
      <c r="H42" s="8"/>
      <c r="I42" s="8"/>
      <c r="J42" s="8"/>
      <c r="K42" s="8"/>
      <c r="L42" s="8"/>
      <c r="M42" s="8"/>
      <c r="N42" s="7">
        <f t="shared" si="11"/>
        <v>1000</v>
      </c>
      <c r="O42" s="1"/>
    </row>
    <row r="43" spans="1:15" x14ac:dyDescent="0.25">
      <c r="A43" s="1" t="s">
        <v>25</v>
      </c>
      <c r="B43" s="8">
        <v>50</v>
      </c>
      <c r="C43" s="8">
        <v>50</v>
      </c>
      <c r="D43" s="8">
        <v>50</v>
      </c>
      <c r="E43" s="8">
        <v>50</v>
      </c>
      <c r="F43" s="8">
        <v>50</v>
      </c>
      <c r="G43" s="8">
        <v>50</v>
      </c>
      <c r="H43" s="8">
        <v>50</v>
      </c>
      <c r="I43" s="8">
        <v>50</v>
      </c>
      <c r="J43" s="8">
        <v>50</v>
      </c>
      <c r="K43" s="8">
        <v>50</v>
      </c>
      <c r="L43" s="8">
        <v>50</v>
      </c>
      <c r="M43" s="8">
        <v>50</v>
      </c>
      <c r="N43" s="7">
        <f t="shared" si="11"/>
        <v>600</v>
      </c>
      <c r="O43" s="1"/>
    </row>
    <row r="44" spans="1:15" x14ac:dyDescent="0.25">
      <c r="A44" s="1" t="s">
        <v>18</v>
      </c>
      <c r="B44" s="8"/>
      <c r="C44" s="8"/>
      <c r="D44" s="8">
        <v>1500</v>
      </c>
      <c r="E44" s="8"/>
      <c r="F44" s="8"/>
      <c r="G44" s="8">
        <v>1000</v>
      </c>
      <c r="H44" s="8"/>
      <c r="I44" s="8"/>
      <c r="J44" s="8"/>
      <c r="K44" s="8"/>
      <c r="L44" s="8"/>
      <c r="M44" s="8">
        <v>1500</v>
      </c>
      <c r="N44" s="7">
        <f t="shared" si="11"/>
        <v>4000</v>
      </c>
      <c r="O44" s="1"/>
    </row>
    <row r="45" spans="1:15" x14ac:dyDescent="0.25">
      <c r="A45" s="1" t="s">
        <v>22</v>
      </c>
      <c r="B45" s="8">
        <v>100</v>
      </c>
      <c r="C45" s="8">
        <v>100</v>
      </c>
      <c r="D45" s="8">
        <v>100</v>
      </c>
      <c r="E45" s="8">
        <v>100</v>
      </c>
      <c r="F45" s="8">
        <v>100</v>
      </c>
      <c r="G45" s="8">
        <v>100</v>
      </c>
      <c r="H45" s="8">
        <v>100</v>
      </c>
      <c r="I45" s="8">
        <v>100</v>
      </c>
      <c r="J45" s="8">
        <v>100</v>
      </c>
      <c r="K45" s="8">
        <v>100</v>
      </c>
      <c r="L45" s="8">
        <v>100</v>
      </c>
      <c r="M45" s="8">
        <v>100</v>
      </c>
      <c r="N45" s="7">
        <f t="shared" si="11"/>
        <v>1200</v>
      </c>
      <c r="O45" s="1"/>
    </row>
    <row r="46" spans="1:15" x14ac:dyDescent="0.25">
      <c r="A46" s="1" t="s">
        <v>30</v>
      </c>
      <c r="B46" s="8"/>
      <c r="C46" s="8"/>
      <c r="D46" s="8">
        <v>700</v>
      </c>
      <c r="E46" s="8"/>
      <c r="F46" s="8"/>
      <c r="G46" s="8"/>
      <c r="H46" s="8"/>
      <c r="I46" s="8"/>
      <c r="J46" s="8"/>
      <c r="K46" s="8"/>
      <c r="L46" s="8"/>
      <c r="M46" s="8"/>
      <c r="N46" s="7">
        <f t="shared" si="11"/>
        <v>700</v>
      </c>
      <c r="O46" s="1"/>
    </row>
    <row r="47" spans="1:15" x14ac:dyDescent="0.25">
      <c r="A47" s="1" t="s">
        <v>31</v>
      </c>
      <c r="B47" s="8"/>
      <c r="C47" s="8"/>
      <c r="D47" s="8">
        <v>2000</v>
      </c>
      <c r="E47" s="8"/>
      <c r="F47" s="8"/>
      <c r="G47" s="8"/>
      <c r="H47" s="8"/>
      <c r="I47" s="8"/>
      <c r="J47" s="8"/>
      <c r="K47" s="8"/>
      <c r="L47" s="8"/>
      <c r="M47" s="8"/>
      <c r="N47" s="7">
        <f t="shared" si="11"/>
        <v>2000</v>
      </c>
      <c r="O47" s="1"/>
    </row>
    <row r="48" spans="1:15" s="5" customFormat="1" x14ac:dyDescent="0.25">
      <c r="A48" s="2" t="s">
        <v>42</v>
      </c>
      <c r="B48" s="7">
        <f t="shared" ref="B48:N48" si="19">SUM(B31:B47)</f>
        <v>13041.666666666668</v>
      </c>
      <c r="C48" s="7">
        <f t="shared" si="19"/>
        <v>13851.666666666668</v>
      </c>
      <c r="D48" s="7">
        <f t="shared" si="19"/>
        <v>20051.666666666668</v>
      </c>
      <c r="E48" s="7">
        <f t="shared" si="19"/>
        <v>13851.666666666668</v>
      </c>
      <c r="F48" s="7">
        <f t="shared" si="19"/>
        <v>13851.666666666668</v>
      </c>
      <c r="G48" s="7">
        <f t="shared" si="19"/>
        <v>15851.666666666668</v>
      </c>
      <c r="H48" s="7">
        <f t="shared" si="19"/>
        <v>13851.666666666668</v>
      </c>
      <c r="I48" s="7">
        <f t="shared" si="19"/>
        <v>13851.666666666668</v>
      </c>
      <c r="J48" s="7">
        <f t="shared" si="19"/>
        <v>13851.666666666668</v>
      </c>
      <c r="K48" s="7">
        <f t="shared" si="19"/>
        <v>14851.666666666668</v>
      </c>
      <c r="L48" s="7">
        <f t="shared" si="19"/>
        <v>13851.666666666668</v>
      </c>
      <c r="M48" s="7">
        <f t="shared" si="19"/>
        <v>16351.666666666668</v>
      </c>
      <c r="N48" s="7">
        <f t="shared" si="19"/>
        <v>177110</v>
      </c>
      <c r="O48" s="2"/>
    </row>
    <row r="49" spans="1:15" x14ac:dyDescent="0.25">
      <c r="A49" s="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7">
        <f t="shared" si="11"/>
        <v>0</v>
      </c>
      <c r="O49" s="1"/>
    </row>
    <row r="50" spans="1:15" x14ac:dyDescent="0.25">
      <c r="A50" s="2" t="s">
        <v>19</v>
      </c>
      <c r="B50" s="7">
        <f t="shared" ref="B50:N50" si="20">B48+B28</f>
        <v>27361.666666666668</v>
      </c>
      <c r="C50" s="7">
        <f t="shared" si="20"/>
        <v>28171.666666666668</v>
      </c>
      <c r="D50" s="7">
        <f t="shared" si="20"/>
        <v>34371.666666666672</v>
      </c>
      <c r="E50" s="7">
        <f t="shared" si="20"/>
        <v>28171.666666666668</v>
      </c>
      <c r="F50" s="7">
        <f t="shared" si="20"/>
        <v>28171.666666666668</v>
      </c>
      <c r="G50" s="7">
        <f t="shared" si="20"/>
        <v>30171.666666666668</v>
      </c>
      <c r="H50" s="7">
        <f t="shared" si="20"/>
        <v>28171.666666666668</v>
      </c>
      <c r="I50" s="7">
        <f t="shared" si="20"/>
        <v>28171.666666666668</v>
      </c>
      <c r="J50" s="7">
        <f t="shared" si="20"/>
        <v>28171.666666666668</v>
      </c>
      <c r="K50" s="7">
        <f t="shared" si="20"/>
        <v>29171.666666666668</v>
      </c>
      <c r="L50" s="7">
        <f t="shared" si="20"/>
        <v>28171.666666666668</v>
      </c>
      <c r="M50" s="7">
        <f t="shared" si="20"/>
        <v>30671.666666666668</v>
      </c>
      <c r="N50" s="7">
        <f t="shared" si="20"/>
        <v>425950</v>
      </c>
      <c r="O50" s="1"/>
    </row>
    <row r="51" spans="1:15" x14ac:dyDescent="0.25">
      <c r="A51" s="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"/>
    </row>
    <row r="52" spans="1:15" x14ac:dyDescent="0.25">
      <c r="A52" s="2" t="s">
        <v>20</v>
      </c>
      <c r="B52" s="7">
        <f t="shared" ref="B52:N52" si="21">B18-B50</f>
        <v>775.9833333333554</v>
      </c>
      <c r="C52" s="7">
        <f t="shared" si="21"/>
        <v>-3371.6666666666679</v>
      </c>
      <c r="D52" s="7">
        <f t="shared" si="21"/>
        <v>-9571.6666666666715</v>
      </c>
      <c r="E52" s="7">
        <f t="shared" si="21"/>
        <v>-3371.6666666666679</v>
      </c>
      <c r="F52" s="7">
        <f t="shared" si="21"/>
        <v>-3371.6666666666679</v>
      </c>
      <c r="G52" s="7">
        <f t="shared" si="21"/>
        <v>-5371.6666666666679</v>
      </c>
      <c r="H52" s="7">
        <f t="shared" si="21"/>
        <v>-871.66666666666788</v>
      </c>
      <c r="I52" s="7">
        <f t="shared" si="21"/>
        <v>-3371.6666666666679</v>
      </c>
      <c r="J52" s="7">
        <f t="shared" si="21"/>
        <v>-3371.6666666666679</v>
      </c>
      <c r="K52" s="7">
        <f t="shared" si="21"/>
        <v>-4371.6666666666679</v>
      </c>
      <c r="L52" s="7">
        <f t="shared" si="21"/>
        <v>-3371.6666666666679</v>
      </c>
      <c r="M52" s="7">
        <f t="shared" si="21"/>
        <v>74128.333333333328</v>
      </c>
      <c r="N52" s="7">
        <f t="shared" si="21"/>
        <v>-42512.349999999977</v>
      </c>
      <c r="O52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horizontalDpi="4294967294" verticalDpi="4294967294" r:id="rId1"/>
  <headerFooter>
    <oddHeader>&amp;L&amp;"-,Bold"&amp;16Paper G&amp;20
&amp;CELR GP Federation Budget Forecast - FY19/20&amp;R&amp;"-,Bold"&amp;20DRAFT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17-18</vt:lpstr>
      <vt:lpstr>18-19</vt:lpstr>
      <vt:lpstr>19-20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Watkins</dc:creator>
  <cp:lastModifiedBy>Watkins James</cp:lastModifiedBy>
  <cp:lastPrinted>2017-08-09T14:12:21Z</cp:lastPrinted>
  <dcterms:created xsi:type="dcterms:W3CDTF">2016-09-19T09:32:11Z</dcterms:created>
  <dcterms:modified xsi:type="dcterms:W3CDTF">2017-09-18T22:54:27Z</dcterms:modified>
</cp:coreProperties>
</file>