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0" yWindow="330" windowWidth="20610" windowHeight="11640" tabRatio="500"/>
  </bookViews>
  <sheets>
    <sheet name="18-19" sheetId="4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4" l="1"/>
  <c r="B47" i="4"/>
  <c r="B49" i="4" s="1"/>
  <c r="G40" i="4"/>
  <c r="M40" i="4"/>
  <c r="L40" i="4"/>
  <c r="K40" i="4"/>
  <c r="J40" i="4"/>
  <c r="I40" i="4"/>
  <c r="H40" i="4"/>
  <c r="F40" i="4"/>
  <c r="E40" i="4"/>
  <c r="D40" i="4"/>
  <c r="N40" i="4" s="1"/>
  <c r="C40" i="4"/>
  <c r="B40" i="4"/>
  <c r="M36" i="4"/>
  <c r="L36" i="4"/>
  <c r="L47" i="4" s="1"/>
  <c r="L49" i="4" s="1"/>
  <c r="K36" i="4"/>
  <c r="J36" i="4"/>
  <c r="I36" i="4"/>
  <c r="H36" i="4"/>
  <c r="H47" i="4" s="1"/>
  <c r="H49" i="4" s="1"/>
  <c r="G36" i="4"/>
  <c r="F36" i="4"/>
  <c r="E36" i="4"/>
  <c r="D36" i="4"/>
  <c r="N36" i="4" s="1"/>
  <c r="C36" i="4"/>
  <c r="B36" i="4"/>
  <c r="M12" i="4"/>
  <c r="L12" i="4"/>
  <c r="K12" i="4"/>
  <c r="J12" i="4"/>
  <c r="I12" i="4"/>
  <c r="H12" i="4"/>
  <c r="N12" i="4" s="1"/>
  <c r="B5" i="4"/>
  <c r="C6" i="4"/>
  <c r="D6" i="4"/>
  <c r="E6" i="4"/>
  <c r="N6" i="4" s="1"/>
  <c r="F6" i="4"/>
  <c r="G6" i="4"/>
  <c r="H6" i="4"/>
  <c r="I6" i="4"/>
  <c r="I17" i="4" s="1"/>
  <c r="J6" i="4"/>
  <c r="K6" i="4"/>
  <c r="L6" i="4"/>
  <c r="M6" i="4"/>
  <c r="B6" i="4"/>
  <c r="C37" i="4"/>
  <c r="D37" i="4"/>
  <c r="E37" i="4"/>
  <c r="N37" i="4" s="1"/>
  <c r="F37" i="4"/>
  <c r="G37" i="4"/>
  <c r="H37" i="4"/>
  <c r="I37" i="4"/>
  <c r="I47" i="4" s="1"/>
  <c r="I49" i="4" s="1"/>
  <c r="J37" i="4"/>
  <c r="K37" i="4"/>
  <c r="L37" i="4"/>
  <c r="M37" i="4"/>
  <c r="B37" i="4"/>
  <c r="N24" i="4"/>
  <c r="N22" i="4"/>
  <c r="B23" i="4"/>
  <c r="C23" i="4"/>
  <c r="D23" i="4"/>
  <c r="E23" i="4"/>
  <c r="F23" i="4"/>
  <c r="G23" i="4"/>
  <c r="H23" i="4"/>
  <c r="I23" i="4"/>
  <c r="J23" i="4"/>
  <c r="K23" i="4"/>
  <c r="L23" i="4"/>
  <c r="M23" i="4"/>
  <c r="M26" i="4" s="1"/>
  <c r="N25" i="4"/>
  <c r="N29" i="4"/>
  <c r="N30" i="4"/>
  <c r="B31" i="4"/>
  <c r="C31" i="4"/>
  <c r="C47" i="4" s="1"/>
  <c r="C49" i="4" s="1"/>
  <c r="D31" i="4"/>
  <c r="E31" i="4"/>
  <c r="F31" i="4"/>
  <c r="G31" i="4"/>
  <c r="G47" i="4" s="1"/>
  <c r="G49" i="4" s="1"/>
  <c r="H31" i="4"/>
  <c r="I31" i="4"/>
  <c r="J31" i="4"/>
  <c r="J47" i="4" s="1"/>
  <c r="K31" i="4"/>
  <c r="K47" i="4" s="1"/>
  <c r="K49" i="4" s="1"/>
  <c r="L31" i="4"/>
  <c r="M31" i="4"/>
  <c r="N32" i="4"/>
  <c r="B33" i="4"/>
  <c r="C33" i="4"/>
  <c r="D33" i="4"/>
  <c r="E33" i="4"/>
  <c r="F33" i="4"/>
  <c r="G33" i="4"/>
  <c r="H33" i="4"/>
  <c r="I33" i="4"/>
  <c r="J33" i="4"/>
  <c r="K33" i="4"/>
  <c r="L33" i="4"/>
  <c r="M33" i="4"/>
  <c r="M47" i="4" s="1"/>
  <c r="M49" i="4" s="1"/>
  <c r="N34" i="4"/>
  <c r="N35" i="4"/>
  <c r="N38" i="4"/>
  <c r="N39" i="4"/>
  <c r="N41" i="4"/>
  <c r="N42" i="4"/>
  <c r="N43" i="4"/>
  <c r="N44" i="4"/>
  <c r="N45" i="4"/>
  <c r="C10" i="4"/>
  <c r="C11" i="4"/>
  <c r="C13" i="4"/>
  <c r="C14" i="4"/>
  <c r="C15" i="4"/>
  <c r="C17" i="4"/>
  <c r="D10" i="4"/>
  <c r="D11" i="4"/>
  <c r="D13" i="4"/>
  <c r="D14" i="4"/>
  <c r="D15" i="4"/>
  <c r="E10" i="4"/>
  <c r="E11" i="4"/>
  <c r="E13" i="4"/>
  <c r="E14" i="4"/>
  <c r="E15" i="4"/>
  <c r="F10" i="4"/>
  <c r="F11" i="4"/>
  <c r="F13" i="4"/>
  <c r="F14" i="4"/>
  <c r="F15" i="4"/>
  <c r="G10" i="4"/>
  <c r="G11" i="4"/>
  <c r="G13" i="4"/>
  <c r="G17" i="4" s="1"/>
  <c r="G51" i="4" s="1"/>
  <c r="G14" i="4"/>
  <c r="G15" i="4"/>
  <c r="H9" i="4"/>
  <c r="H10" i="4"/>
  <c r="H11" i="4"/>
  <c r="H13" i="4"/>
  <c r="H14" i="4"/>
  <c r="H15" i="4"/>
  <c r="I10" i="4"/>
  <c r="I11" i="4"/>
  <c r="I13" i="4"/>
  <c r="I14" i="4"/>
  <c r="I15" i="4"/>
  <c r="J10" i="4"/>
  <c r="J11" i="4"/>
  <c r="J13" i="4"/>
  <c r="J14" i="4"/>
  <c r="J15" i="4"/>
  <c r="K10" i="4"/>
  <c r="K17" i="4" s="1"/>
  <c r="K11" i="4"/>
  <c r="K13" i="4"/>
  <c r="K14" i="4"/>
  <c r="K15" i="4"/>
  <c r="L10" i="4"/>
  <c r="L11" i="4"/>
  <c r="L13" i="4"/>
  <c r="L14" i="4"/>
  <c r="L15" i="4"/>
  <c r="M10" i="4"/>
  <c r="M11" i="4"/>
  <c r="M13" i="4"/>
  <c r="M14" i="4"/>
  <c r="M15" i="4"/>
  <c r="M17" i="4"/>
  <c r="B15" i="4"/>
  <c r="N15" i="4" s="1"/>
  <c r="N16" i="4"/>
  <c r="B14" i="4"/>
  <c r="B13" i="4"/>
  <c r="N13" i="4" s="1"/>
  <c r="N7" i="4"/>
  <c r="N8" i="4"/>
  <c r="B10" i="4"/>
  <c r="B11" i="4"/>
  <c r="N11" i="4"/>
  <c r="L26" i="4"/>
  <c r="K26" i="4"/>
  <c r="J26" i="4"/>
  <c r="J49" i="4"/>
  <c r="I26" i="4"/>
  <c r="H26" i="4"/>
  <c r="G26" i="4"/>
  <c r="F47" i="4"/>
  <c r="F49" i="4" s="1"/>
  <c r="F26" i="4"/>
  <c r="E26" i="4"/>
  <c r="D26" i="4"/>
  <c r="C26" i="4"/>
  <c r="B26" i="4"/>
  <c r="N48" i="4"/>
  <c r="N28" i="4"/>
  <c r="N27" i="4"/>
  <c r="M51" i="4" l="1"/>
  <c r="K51" i="4"/>
  <c r="I51" i="4"/>
  <c r="C51" i="4"/>
  <c r="L17" i="4"/>
  <c r="L51" i="4" s="1"/>
  <c r="E47" i="4"/>
  <c r="E49" i="4" s="1"/>
  <c r="N14" i="4"/>
  <c r="H17" i="4"/>
  <c r="H51" i="4" s="1"/>
  <c r="E17" i="4"/>
  <c r="E51" i="4" s="1"/>
  <c r="D17" i="4"/>
  <c r="D47" i="4"/>
  <c r="D49" i="4" s="1"/>
  <c r="N10" i="4"/>
  <c r="N31" i="4"/>
  <c r="N47" i="4" s="1"/>
  <c r="N23" i="4"/>
  <c r="N26" i="4" s="1"/>
  <c r="N9" i="4"/>
  <c r="N33" i="4"/>
  <c r="J17" i="4"/>
  <c r="J51" i="4" s="1"/>
  <c r="F17" i="4"/>
  <c r="F51" i="4" s="1"/>
  <c r="B17" i="4"/>
  <c r="B51" i="4" s="1"/>
  <c r="N5" i="4"/>
  <c r="N17" i="4" s="1"/>
  <c r="D51" i="4" l="1"/>
  <c r="N49" i="4"/>
  <c r="N51" i="4" s="1"/>
</calcChain>
</file>

<file path=xl/sharedStrings.xml><?xml version="1.0" encoding="utf-8"?>
<sst xmlns="http://schemas.openxmlformats.org/spreadsheetml/2006/main" count="70" uniqueCount="67">
  <si>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</si>
  <si>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</si>
  <si>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</si>
  <si>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</si>
  <si>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</si>
  <si>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</si>
  <si>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</si>
  <si>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</si>
  <si>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</si>
  <si>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</si>
  <si>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</si>
  <si>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</si>
  <si>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</si>
  <si>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Costs</t>
  </si>
  <si>
    <t>COO expenses</t>
  </si>
  <si>
    <t>Rent</t>
  </si>
  <si>
    <t>Admin</t>
  </si>
  <si>
    <t>Insurance</t>
  </si>
  <si>
    <t>Legal &amp; professional</t>
  </si>
  <si>
    <t>Total costs</t>
  </si>
  <si>
    <t>Surplus / deficit</t>
  </si>
  <si>
    <t>Board costs</t>
  </si>
  <si>
    <t>Sundry</t>
  </si>
  <si>
    <t>Marketing materials</t>
  </si>
  <si>
    <t>Payroll</t>
  </si>
  <si>
    <t>ELR GP Federation Ltd</t>
  </si>
  <si>
    <t>Stationary/Phone</t>
  </si>
  <si>
    <t>COO Salary + Oncost</t>
  </si>
  <si>
    <t>IT</t>
  </si>
  <si>
    <t>Clinical governance / regulation</t>
  </si>
  <si>
    <t>Board development</t>
  </si>
  <si>
    <t>CBS</t>
  </si>
  <si>
    <t>Purchase Direct</t>
  </si>
  <si>
    <t>Income</t>
  </si>
  <si>
    <t>ELR CCG Funding</t>
  </si>
  <si>
    <t>Overheads</t>
  </si>
  <si>
    <t>Direct</t>
  </si>
  <si>
    <t>Winter Monies</t>
  </si>
  <si>
    <t>Winter monies</t>
  </si>
  <si>
    <t>Sub total</t>
  </si>
  <si>
    <t>Total income</t>
  </si>
  <si>
    <t>Comment</t>
  </si>
  <si>
    <t>Guesstimate</t>
  </si>
  <si>
    <t>Asssumption that the scheme is run again</t>
  </si>
  <si>
    <t>Ops supprt</t>
  </si>
  <si>
    <t>Estimate based on 16/17</t>
  </si>
  <si>
    <t>Estimate</t>
  </si>
  <si>
    <t>Biz dev  &amp; comms</t>
  </si>
  <si>
    <t>Funds c/fwd</t>
  </si>
  <si>
    <t>Transformation</t>
  </si>
  <si>
    <t>Assumes 3 schemes @ £5k admin fee</t>
  </si>
  <si>
    <t>Primary Care Exchange</t>
  </si>
  <si>
    <t>Urgent care</t>
  </si>
  <si>
    <t>Demand management</t>
  </si>
  <si>
    <t>Other contracts</t>
  </si>
  <si>
    <t>Budget FY 18/19</t>
  </si>
  <si>
    <t>Practices</t>
  </si>
  <si>
    <t xml:space="preserve">Estimate </t>
  </si>
  <si>
    <t>TBD</t>
  </si>
  <si>
    <t>Loan funding and/or cfwd from 16/17</t>
  </si>
  <si>
    <t>0 pence per patient</t>
  </si>
  <si>
    <t>9586+17062 - but I don't think this line should be here</t>
  </si>
  <si>
    <t>Assumes contribution @ £75K</t>
  </si>
  <si>
    <t xml:space="preserve">H Pylori </t>
  </si>
  <si>
    <t>Accountancy</t>
  </si>
  <si>
    <t>incl potential medical malpractice</t>
  </si>
  <si>
    <t>Taxation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</si>
</sst>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£-809]* #,##0_-;\-[$£-809]* #,##0_-;_-[$£-809]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0" xfId="0" applyNumberFormat="1"/>
    <xf numFmtId="0" fontId="5" fillId="0" borderId="0" xfId="0" applyFont="1"/>
    <xf numFmtId="0" fontId="2" fillId="0" borderId="0" xfId="0" applyFont="1"/>
    <xf numFmtId="0" fontId="0" fillId="0" borderId="1" xfId="0" applyFont="1" applyBorder="1"/>
    <xf numFmtId="165" fontId="2" fillId="0" borderId="1" xfId="1" applyNumberFormat="1" applyFont="1" applyBorder="1"/>
    <xf numFmtId="165" fontId="0" fillId="0" borderId="1" xfId="1" applyNumberFormat="1" applyFont="1" applyBorder="1"/>
    <xf numFmtId="0" fontId="2" fillId="0" borderId="1" xfId="0" applyFont="1" applyFill="1" applyBorder="1"/>
    <xf numFmtId="0" fontId="0" fillId="2" borderId="1" xfId="0" applyFont="1" applyFill="1" applyBorder="1"/>
    <xf numFmtId="164" fontId="0" fillId="2" borderId="1" xfId="1" applyNumberFormat="1" applyFont="1" applyFill="1" applyBorder="1"/>
    <xf numFmtId="0" fontId="0" fillId="2" borderId="1" xfId="0" applyFill="1" applyBorder="1"/>
    <xf numFmtId="165" fontId="2" fillId="2" borderId="1" xfId="1" applyNumberFormat="1" applyFont="1" applyFill="1" applyBorder="1"/>
    <xf numFmtId="0" fontId="0" fillId="2" borderId="0" xfId="0" applyFill="1"/>
    <xf numFmtId="165" fontId="0" fillId="2" borderId="1" xfId="1" applyNumberFormat="1" applyFont="1" applyFill="1" applyBorder="1"/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1"/>
  <sheetViews>
    <sheetView tabSelected="1" view="pageLayout" zoomScale="70" zoomScaleNormal="80" zoomScalePageLayoutView="70" workbookViewId="0">
      <selection activeCell="C14" sqref="C14"/>
    </sheetView>
  </sheetViews>
  <sheetFormatPr defaultColWidth="11" defaultRowHeight="15.75" x14ac:dyDescent="0.25"/>
  <cols>
    <col min="1" max="1" width="23.5" customWidth="1"/>
    <col min="2" max="2" width="14.125" bestFit="1" customWidth="1"/>
    <col min="3" max="13" width="12" bestFit="1" customWidth="1"/>
    <col min="14" max="14" width="13.5" bestFit="1" customWidth="1"/>
    <col min="15" max="15" width="37.25" bestFit="1" customWidth="1"/>
  </cols>
  <sheetData>
    <row r="1" spans="1:16" x14ac:dyDescent="0.25">
      <c r="A1" s="4" t="s">
        <v>25</v>
      </c>
    </row>
    <row r="2" spans="1:16" x14ac:dyDescent="0.25">
      <c r="A2" s="4" t="s">
        <v>55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41</v>
      </c>
    </row>
    <row r="4" spans="1:16" x14ac:dyDescent="0.25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14" customFormat="1" x14ac:dyDescent="0.25">
      <c r="A5" s="10" t="s">
        <v>48</v>
      </c>
      <c r="B5" s="11">
        <f>9586+17062</f>
        <v>26648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>
        <f>SUM(B5:M5)</f>
        <v>26648</v>
      </c>
      <c r="O5" s="12" t="s">
        <v>61</v>
      </c>
    </row>
    <row r="6" spans="1:16" x14ac:dyDescent="0.25">
      <c r="A6" s="6" t="s">
        <v>34</v>
      </c>
      <c r="B6" s="8">
        <f>80000/12</f>
        <v>6666.666666666667</v>
      </c>
      <c r="C6" s="8">
        <f t="shared" ref="C6:M6" si="0">80000/12</f>
        <v>6666.666666666667</v>
      </c>
      <c r="D6" s="8">
        <f t="shared" si="0"/>
        <v>6666.666666666667</v>
      </c>
      <c r="E6" s="8">
        <f t="shared" si="0"/>
        <v>6666.666666666667</v>
      </c>
      <c r="F6" s="8">
        <f t="shared" si="0"/>
        <v>6666.666666666667</v>
      </c>
      <c r="G6" s="8">
        <f t="shared" si="0"/>
        <v>6666.666666666667</v>
      </c>
      <c r="H6" s="8">
        <f t="shared" si="0"/>
        <v>6666.666666666667</v>
      </c>
      <c r="I6" s="8">
        <f t="shared" si="0"/>
        <v>6666.666666666667</v>
      </c>
      <c r="J6" s="8">
        <f t="shared" si="0"/>
        <v>6666.666666666667</v>
      </c>
      <c r="K6" s="8">
        <f t="shared" si="0"/>
        <v>6666.666666666667</v>
      </c>
      <c r="L6" s="8">
        <f t="shared" si="0"/>
        <v>6666.666666666667</v>
      </c>
      <c r="M6" s="8">
        <f t="shared" si="0"/>
        <v>6666.666666666667</v>
      </c>
      <c r="N6" s="7">
        <f>SUM(B6:M6)</f>
        <v>80000</v>
      </c>
      <c r="O6" s="1" t="s">
        <v>59</v>
      </c>
      <c r="P6" s="3"/>
    </row>
    <row r="7" spans="1:16" x14ac:dyDescent="0.25">
      <c r="A7" s="6" t="s">
        <v>37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80000</v>
      </c>
      <c r="N7" s="7">
        <f t="shared" ref="N7:N16" si="1">SUM(B7:M7)</f>
        <v>80000</v>
      </c>
      <c r="O7" s="1" t="s">
        <v>43</v>
      </c>
      <c r="P7" s="3"/>
    </row>
    <row r="8" spans="1:16" x14ac:dyDescent="0.25">
      <c r="A8" s="6" t="s">
        <v>31</v>
      </c>
      <c r="B8" s="8">
        <v>14000</v>
      </c>
      <c r="C8" s="8">
        <v>14000</v>
      </c>
      <c r="D8" s="8">
        <v>14000</v>
      </c>
      <c r="E8" s="8">
        <v>14000</v>
      </c>
      <c r="F8" s="8">
        <v>14000</v>
      </c>
      <c r="G8" s="8">
        <v>14000</v>
      </c>
      <c r="H8" s="8">
        <v>14000</v>
      </c>
      <c r="I8" s="8">
        <v>14000</v>
      </c>
      <c r="J8" s="8">
        <v>14000</v>
      </c>
      <c r="K8" s="8">
        <v>14000</v>
      </c>
      <c r="L8" s="8">
        <v>14000</v>
      </c>
      <c r="M8" s="8">
        <v>14000</v>
      </c>
      <c r="N8" s="7">
        <f t="shared" si="1"/>
        <v>168000</v>
      </c>
      <c r="O8" s="1" t="s">
        <v>45</v>
      </c>
    </row>
    <row r="9" spans="1:16" x14ac:dyDescent="0.25">
      <c r="A9" s="6" t="s">
        <v>32</v>
      </c>
      <c r="B9" s="8"/>
      <c r="C9" s="8"/>
      <c r="D9" s="8"/>
      <c r="E9" s="8"/>
      <c r="F9" s="8"/>
      <c r="G9" s="8"/>
      <c r="H9" s="8">
        <f>50000*0.05</f>
        <v>2500</v>
      </c>
      <c r="I9" s="8"/>
      <c r="J9" s="8"/>
      <c r="K9" s="8"/>
      <c r="L9" s="8"/>
      <c r="M9" s="8"/>
      <c r="N9" s="7">
        <f t="shared" si="1"/>
        <v>2500</v>
      </c>
      <c r="O9" s="1" t="s">
        <v>42</v>
      </c>
    </row>
    <row r="10" spans="1:16" x14ac:dyDescent="0.25">
      <c r="A10" s="6" t="s">
        <v>49</v>
      </c>
      <c r="B10" s="8">
        <f>15000/12</f>
        <v>1250</v>
      </c>
      <c r="C10" s="8">
        <f t="shared" ref="C10:M10" si="2">15000/12</f>
        <v>1250</v>
      </c>
      <c r="D10" s="8">
        <f t="shared" si="2"/>
        <v>1250</v>
      </c>
      <c r="E10" s="8">
        <f t="shared" si="2"/>
        <v>1250</v>
      </c>
      <c r="F10" s="8">
        <f t="shared" si="2"/>
        <v>1250</v>
      </c>
      <c r="G10" s="8">
        <f t="shared" si="2"/>
        <v>1250</v>
      </c>
      <c r="H10" s="8">
        <f t="shared" si="2"/>
        <v>1250</v>
      </c>
      <c r="I10" s="8">
        <f t="shared" si="2"/>
        <v>1250</v>
      </c>
      <c r="J10" s="8">
        <f t="shared" si="2"/>
        <v>1250</v>
      </c>
      <c r="K10" s="8">
        <f t="shared" si="2"/>
        <v>1250</v>
      </c>
      <c r="L10" s="8">
        <f t="shared" si="2"/>
        <v>1250</v>
      </c>
      <c r="M10" s="8">
        <f t="shared" si="2"/>
        <v>1250</v>
      </c>
      <c r="N10" s="7">
        <f t="shared" si="1"/>
        <v>15000</v>
      </c>
      <c r="O10" s="1" t="s">
        <v>50</v>
      </c>
    </row>
    <row r="11" spans="1:16" x14ac:dyDescent="0.25">
      <c r="A11" s="6" t="s">
        <v>51</v>
      </c>
      <c r="B11" s="8">
        <f>3000/12</f>
        <v>250</v>
      </c>
      <c r="C11" s="8">
        <f t="shared" ref="C11:M11" si="3">3000/12</f>
        <v>250</v>
      </c>
      <c r="D11" s="8">
        <f t="shared" si="3"/>
        <v>250</v>
      </c>
      <c r="E11" s="8">
        <f t="shared" si="3"/>
        <v>250</v>
      </c>
      <c r="F11" s="8">
        <f t="shared" si="3"/>
        <v>250</v>
      </c>
      <c r="G11" s="8">
        <f t="shared" si="3"/>
        <v>250</v>
      </c>
      <c r="H11" s="8">
        <f t="shared" si="3"/>
        <v>250</v>
      </c>
      <c r="I11" s="8">
        <f t="shared" si="3"/>
        <v>250</v>
      </c>
      <c r="J11" s="8">
        <f t="shared" si="3"/>
        <v>250</v>
      </c>
      <c r="K11" s="8">
        <f t="shared" si="3"/>
        <v>250</v>
      </c>
      <c r="L11" s="8">
        <f t="shared" si="3"/>
        <v>250</v>
      </c>
      <c r="M11" s="8">
        <f t="shared" si="3"/>
        <v>250</v>
      </c>
      <c r="N11" s="7">
        <f t="shared" si="1"/>
        <v>3000</v>
      </c>
      <c r="O11" s="1" t="s">
        <v>46</v>
      </c>
    </row>
    <row r="12" spans="1:16" s="14" customFormat="1" x14ac:dyDescent="0.25">
      <c r="A12" s="10" t="s">
        <v>52</v>
      </c>
      <c r="B12" s="15"/>
      <c r="C12" s="15"/>
      <c r="D12" s="15"/>
      <c r="E12" s="15"/>
      <c r="F12" s="15"/>
      <c r="G12" s="15"/>
      <c r="H12" s="15">
        <f>75000/12</f>
        <v>6250</v>
      </c>
      <c r="I12" s="15">
        <f t="shared" ref="I12:M12" si="4">75000/12</f>
        <v>6250</v>
      </c>
      <c r="J12" s="15">
        <f t="shared" si="4"/>
        <v>6250</v>
      </c>
      <c r="K12" s="15">
        <f t="shared" si="4"/>
        <v>6250</v>
      </c>
      <c r="L12" s="15">
        <f t="shared" si="4"/>
        <v>6250</v>
      </c>
      <c r="M12" s="15">
        <f t="shared" si="4"/>
        <v>6250</v>
      </c>
      <c r="N12" s="13">
        <f t="shared" si="1"/>
        <v>37500</v>
      </c>
      <c r="O12" s="12" t="s">
        <v>62</v>
      </c>
    </row>
    <row r="13" spans="1:16" x14ac:dyDescent="0.25">
      <c r="A13" s="1" t="s">
        <v>63</v>
      </c>
      <c r="B13" s="8">
        <f>1500/12</f>
        <v>125</v>
      </c>
      <c r="C13" s="8">
        <f t="shared" ref="C13:M13" si="5">1500/12</f>
        <v>125</v>
      </c>
      <c r="D13" s="8">
        <f t="shared" si="5"/>
        <v>125</v>
      </c>
      <c r="E13" s="8">
        <f t="shared" si="5"/>
        <v>125</v>
      </c>
      <c r="F13" s="8">
        <f t="shared" si="5"/>
        <v>125</v>
      </c>
      <c r="G13" s="8">
        <f t="shared" si="5"/>
        <v>125</v>
      </c>
      <c r="H13" s="8">
        <f t="shared" si="5"/>
        <v>125</v>
      </c>
      <c r="I13" s="8">
        <f t="shared" si="5"/>
        <v>125</v>
      </c>
      <c r="J13" s="8">
        <f t="shared" si="5"/>
        <v>125</v>
      </c>
      <c r="K13" s="8">
        <f t="shared" si="5"/>
        <v>125</v>
      </c>
      <c r="L13" s="8">
        <f t="shared" si="5"/>
        <v>125</v>
      </c>
      <c r="M13" s="8">
        <f t="shared" si="5"/>
        <v>125</v>
      </c>
      <c r="N13" s="7">
        <f t="shared" si="1"/>
        <v>1500</v>
      </c>
      <c r="O13" s="1" t="s">
        <v>57</v>
      </c>
    </row>
    <row r="14" spans="1:16" x14ac:dyDescent="0.25">
      <c r="A14" s="6" t="s">
        <v>53</v>
      </c>
      <c r="B14" s="8">
        <f>5000/12</f>
        <v>416.66666666666669</v>
      </c>
      <c r="C14" s="8">
        <f t="shared" ref="C14:M15" si="6">5000/12</f>
        <v>416.66666666666669</v>
      </c>
      <c r="D14" s="8">
        <f t="shared" si="6"/>
        <v>416.66666666666669</v>
      </c>
      <c r="E14" s="8">
        <f t="shared" si="6"/>
        <v>416.66666666666669</v>
      </c>
      <c r="F14" s="8">
        <f t="shared" si="6"/>
        <v>416.66666666666669</v>
      </c>
      <c r="G14" s="8">
        <f t="shared" si="6"/>
        <v>416.66666666666669</v>
      </c>
      <c r="H14" s="8">
        <f t="shared" si="6"/>
        <v>416.66666666666669</v>
      </c>
      <c r="I14" s="8">
        <f t="shared" si="6"/>
        <v>416.66666666666669</v>
      </c>
      <c r="J14" s="8">
        <f t="shared" si="6"/>
        <v>416.66666666666669</v>
      </c>
      <c r="K14" s="8">
        <f t="shared" si="6"/>
        <v>416.66666666666669</v>
      </c>
      <c r="L14" s="8">
        <f t="shared" si="6"/>
        <v>416.66666666666669</v>
      </c>
      <c r="M14" s="8">
        <f t="shared" si="6"/>
        <v>416.66666666666669</v>
      </c>
      <c r="N14" s="7">
        <f t="shared" si="1"/>
        <v>5000</v>
      </c>
      <c r="O14" s="1" t="s">
        <v>58</v>
      </c>
    </row>
    <row r="15" spans="1:16" x14ac:dyDescent="0.25">
      <c r="A15" s="6" t="s">
        <v>54</v>
      </c>
      <c r="B15" s="8">
        <f>5000/12</f>
        <v>416.66666666666669</v>
      </c>
      <c r="C15" s="8">
        <f t="shared" si="6"/>
        <v>416.66666666666669</v>
      </c>
      <c r="D15" s="8">
        <f t="shared" si="6"/>
        <v>416.66666666666669</v>
      </c>
      <c r="E15" s="8">
        <f t="shared" si="6"/>
        <v>416.66666666666669</v>
      </c>
      <c r="F15" s="8">
        <f t="shared" si="6"/>
        <v>416.66666666666669</v>
      </c>
      <c r="G15" s="8">
        <f t="shared" si="6"/>
        <v>416.66666666666669</v>
      </c>
      <c r="H15" s="8">
        <f t="shared" si="6"/>
        <v>416.66666666666669</v>
      </c>
      <c r="I15" s="8">
        <f t="shared" si="6"/>
        <v>416.66666666666669</v>
      </c>
      <c r="J15" s="8">
        <f t="shared" si="6"/>
        <v>416.66666666666669</v>
      </c>
      <c r="K15" s="8">
        <f t="shared" si="6"/>
        <v>416.66666666666669</v>
      </c>
      <c r="L15" s="8">
        <f t="shared" si="6"/>
        <v>416.66666666666669</v>
      </c>
      <c r="M15" s="8">
        <f t="shared" si="6"/>
        <v>416.66666666666669</v>
      </c>
      <c r="N15" s="7">
        <f t="shared" si="1"/>
        <v>5000</v>
      </c>
      <c r="O15" s="1" t="s">
        <v>58</v>
      </c>
    </row>
    <row r="16" spans="1:16" x14ac:dyDescent="0.25">
      <c r="A16" s="6" t="s">
        <v>56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>
        <f t="shared" si="1"/>
        <v>0</v>
      </c>
      <c r="O16" s="1" t="s">
        <v>60</v>
      </c>
    </row>
    <row r="17" spans="1:15" s="5" customFormat="1" x14ac:dyDescent="0.25">
      <c r="A17" s="2" t="s">
        <v>40</v>
      </c>
      <c r="B17" s="7">
        <f>SUM(B5:B16)</f>
        <v>49772.999999999993</v>
      </c>
      <c r="C17" s="7">
        <f t="shared" ref="C17:M17" si="7">SUM(C5:C16)</f>
        <v>23125.000000000004</v>
      </c>
      <c r="D17" s="7">
        <f t="shared" si="7"/>
        <v>23125.000000000004</v>
      </c>
      <c r="E17" s="7">
        <f t="shared" si="7"/>
        <v>23125.000000000004</v>
      </c>
      <c r="F17" s="7">
        <f t="shared" si="7"/>
        <v>23125.000000000004</v>
      </c>
      <c r="G17" s="7">
        <f t="shared" si="7"/>
        <v>23125.000000000004</v>
      </c>
      <c r="H17" s="7">
        <f t="shared" si="7"/>
        <v>31875.000000000004</v>
      </c>
      <c r="I17" s="7">
        <f t="shared" si="7"/>
        <v>29375.000000000004</v>
      </c>
      <c r="J17" s="7">
        <f t="shared" si="7"/>
        <v>29375.000000000004</v>
      </c>
      <c r="K17" s="7">
        <f t="shared" si="7"/>
        <v>29375.000000000004</v>
      </c>
      <c r="L17" s="7">
        <f t="shared" si="7"/>
        <v>29375.000000000004</v>
      </c>
      <c r="M17" s="7">
        <f t="shared" si="7"/>
        <v>109375.00000000001</v>
      </c>
      <c r="N17" s="7">
        <f>SUM(N5:N16)</f>
        <v>424148</v>
      </c>
      <c r="O17" s="2"/>
    </row>
    <row r="18" spans="1:15" x14ac:dyDescent="0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/>
      <c r="O18" s="1"/>
    </row>
    <row r="19" spans="1:15" x14ac:dyDescent="0.25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1"/>
    </row>
    <row r="20" spans="1:15" x14ac:dyDescent="0.25">
      <c r="A20" s="2" t="s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  <c r="O20" s="1"/>
    </row>
    <row r="21" spans="1:15" x14ac:dyDescent="0.25">
      <c r="A21" s="2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  <c r="O21" s="1"/>
    </row>
    <row r="22" spans="1:15" x14ac:dyDescent="0.25">
      <c r="A22" s="6" t="s">
        <v>38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75000</v>
      </c>
      <c r="N22" s="7">
        <f t="shared" ref="N22:N48" si="8">SUM(B22:M22)</f>
        <v>75000</v>
      </c>
      <c r="O22" s="1"/>
    </row>
    <row r="23" spans="1:15" x14ac:dyDescent="0.25">
      <c r="A23" s="6" t="s">
        <v>31</v>
      </c>
      <c r="B23" s="8">
        <f>B8*0.95</f>
        <v>13300</v>
      </c>
      <c r="C23" s="8">
        <f t="shared" ref="C23:M23" si="9">C8*0.95</f>
        <v>13300</v>
      </c>
      <c r="D23" s="8">
        <f t="shared" si="9"/>
        <v>13300</v>
      </c>
      <c r="E23" s="8">
        <f t="shared" si="9"/>
        <v>13300</v>
      </c>
      <c r="F23" s="8">
        <f t="shared" si="9"/>
        <v>13300</v>
      </c>
      <c r="G23" s="8">
        <f t="shared" si="9"/>
        <v>13300</v>
      </c>
      <c r="H23" s="8">
        <f t="shared" si="9"/>
        <v>13300</v>
      </c>
      <c r="I23" s="8">
        <f t="shared" si="9"/>
        <v>13300</v>
      </c>
      <c r="J23" s="8">
        <f t="shared" si="9"/>
        <v>13300</v>
      </c>
      <c r="K23" s="8">
        <f t="shared" si="9"/>
        <v>13300</v>
      </c>
      <c r="L23" s="8">
        <f t="shared" si="9"/>
        <v>13300</v>
      </c>
      <c r="M23" s="8">
        <f t="shared" si="9"/>
        <v>13300</v>
      </c>
      <c r="N23" s="7">
        <f t="shared" si="8"/>
        <v>159600</v>
      </c>
      <c r="O23" s="1"/>
    </row>
    <row r="24" spans="1:15" x14ac:dyDescent="0.2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>
        <f t="shared" si="8"/>
        <v>0</v>
      </c>
      <c r="O24" s="1"/>
    </row>
    <row r="25" spans="1:15" x14ac:dyDescent="0.2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 t="shared" si="8"/>
        <v>0</v>
      </c>
      <c r="O25" s="1"/>
    </row>
    <row r="26" spans="1:15" s="5" customFormat="1" x14ac:dyDescent="0.25">
      <c r="A26" s="2" t="s">
        <v>39</v>
      </c>
      <c r="B26" s="7">
        <f t="shared" ref="B26:L26" si="10">SUM(B23:B25)</f>
        <v>13300</v>
      </c>
      <c r="C26" s="7">
        <f t="shared" si="10"/>
        <v>13300</v>
      </c>
      <c r="D26" s="7">
        <f t="shared" si="10"/>
        <v>13300</v>
      </c>
      <c r="E26" s="7">
        <f t="shared" si="10"/>
        <v>13300</v>
      </c>
      <c r="F26" s="7">
        <f t="shared" si="10"/>
        <v>13300</v>
      </c>
      <c r="G26" s="7">
        <f t="shared" si="10"/>
        <v>13300</v>
      </c>
      <c r="H26" s="7">
        <f t="shared" si="10"/>
        <v>13300</v>
      </c>
      <c r="I26" s="7">
        <f t="shared" si="10"/>
        <v>13300</v>
      </c>
      <c r="J26" s="7">
        <f t="shared" si="10"/>
        <v>13300</v>
      </c>
      <c r="K26" s="7">
        <f t="shared" si="10"/>
        <v>13300</v>
      </c>
      <c r="L26" s="7">
        <f t="shared" si="10"/>
        <v>13300</v>
      </c>
      <c r="M26" s="7">
        <f>SUM(M22:M25)</f>
        <v>88300</v>
      </c>
      <c r="N26" s="7">
        <f>SUM(N22:N25)</f>
        <v>234600</v>
      </c>
      <c r="O26" s="2"/>
    </row>
    <row r="27" spans="1:15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 t="shared" si="8"/>
        <v>0</v>
      </c>
      <c r="O27" s="1"/>
    </row>
    <row r="28" spans="1:15" x14ac:dyDescent="0.25">
      <c r="A28" s="2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>
        <f t="shared" si="8"/>
        <v>0</v>
      </c>
      <c r="O28" s="1"/>
    </row>
    <row r="29" spans="1:15" x14ac:dyDescent="0.25">
      <c r="A29" s="1" t="s">
        <v>21</v>
      </c>
      <c r="B29" s="8">
        <v>1850</v>
      </c>
      <c r="C29" s="8">
        <v>1850</v>
      </c>
      <c r="D29" s="8">
        <v>1850</v>
      </c>
      <c r="E29" s="8">
        <v>1850</v>
      </c>
      <c r="F29" s="8">
        <v>1850</v>
      </c>
      <c r="G29" s="8">
        <v>1850</v>
      </c>
      <c r="H29" s="8">
        <v>1850</v>
      </c>
      <c r="I29" s="8">
        <v>1850</v>
      </c>
      <c r="J29" s="8">
        <v>1850</v>
      </c>
      <c r="K29" s="8">
        <v>1850</v>
      </c>
      <c r="L29" s="8">
        <v>1850</v>
      </c>
      <c r="M29" s="8">
        <v>1850</v>
      </c>
      <c r="N29" s="7">
        <f t="shared" si="8"/>
        <v>22200</v>
      </c>
      <c r="O29" s="1"/>
    </row>
    <row r="30" spans="1:15" x14ac:dyDescent="0.25">
      <c r="A30" s="1" t="s">
        <v>30</v>
      </c>
      <c r="B30" s="8"/>
      <c r="C30" s="8"/>
      <c r="D30" s="8">
        <v>1000</v>
      </c>
      <c r="E30" s="8"/>
      <c r="F30" s="8"/>
      <c r="G30" s="8">
        <v>1000</v>
      </c>
      <c r="H30" s="8"/>
      <c r="I30" s="8"/>
      <c r="J30" s="8"/>
      <c r="K30" s="8">
        <v>1000</v>
      </c>
      <c r="L30" s="8"/>
      <c r="M30" s="8"/>
      <c r="N30" s="7">
        <f t="shared" si="8"/>
        <v>3000</v>
      </c>
      <c r="O30" s="1"/>
    </row>
    <row r="31" spans="1:15" x14ac:dyDescent="0.25">
      <c r="A31" s="1" t="s">
        <v>27</v>
      </c>
      <c r="B31" s="8">
        <f t="shared" ref="B31:L31" si="11">(75000*1.28)/12</f>
        <v>8000</v>
      </c>
      <c r="C31" s="8">
        <f t="shared" si="11"/>
        <v>8000</v>
      </c>
      <c r="D31" s="8">
        <f t="shared" si="11"/>
        <v>8000</v>
      </c>
      <c r="E31" s="8">
        <f t="shared" si="11"/>
        <v>8000</v>
      </c>
      <c r="F31" s="8">
        <f t="shared" si="11"/>
        <v>8000</v>
      </c>
      <c r="G31" s="8">
        <f t="shared" si="11"/>
        <v>8000</v>
      </c>
      <c r="H31" s="8">
        <f t="shared" si="11"/>
        <v>8000</v>
      </c>
      <c r="I31" s="8">
        <f t="shared" si="11"/>
        <v>8000</v>
      </c>
      <c r="J31" s="8">
        <f t="shared" si="11"/>
        <v>8000</v>
      </c>
      <c r="K31" s="8">
        <f t="shared" si="11"/>
        <v>8000</v>
      </c>
      <c r="L31" s="8">
        <f t="shared" si="11"/>
        <v>8000</v>
      </c>
      <c r="M31" s="8">
        <f>(75000*1.28)/12</f>
        <v>8000</v>
      </c>
      <c r="N31" s="7">
        <f t="shared" si="8"/>
        <v>96000</v>
      </c>
      <c r="O31" s="1"/>
    </row>
    <row r="32" spans="1:15" x14ac:dyDescent="0.25">
      <c r="A32" s="1" t="s">
        <v>14</v>
      </c>
      <c r="B32" s="8">
        <v>130</v>
      </c>
      <c r="C32" s="8">
        <v>130</v>
      </c>
      <c r="D32" s="8">
        <v>130</v>
      </c>
      <c r="E32" s="8">
        <v>130</v>
      </c>
      <c r="F32" s="8">
        <v>130</v>
      </c>
      <c r="G32" s="8">
        <v>130</v>
      </c>
      <c r="H32" s="8">
        <v>130</v>
      </c>
      <c r="I32" s="8">
        <v>130</v>
      </c>
      <c r="J32" s="8">
        <v>130</v>
      </c>
      <c r="K32" s="8">
        <v>130</v>
      </c>
      <c r="L32" s="8">
        <v>130</v>
      </c>
      <c r="M32" s="8">
        <v>130</v>
      </c>
      <c r="N32" s="7">
        <f t="shared" si="8"/>
        <v>1560</v>
      </c>
      <c r="O32" s="1"/>
    </row>
    <row r="33" spans="1:15" x14ac:dyDescent="0.25">
      <c r="A33" s="1" t="s">
        <v>15</v>
      </c>
      <c r="B33" s="8">
        <f>1300/3</f>
        <v>433.33333333333331</v>
      </c>
      <c r="C33" s="8">
        <f t="shared" ref="C33:M33" si="12">1300/3</f>
        <v>433.33333333333331</v>
      </c>
      <c r="D33" s="8">
        <f t="shared" si="12"/>
        <v>433.33333333333331</v>
      </c>
      <c r="E33" s="8">
        <f t="shared" si="12"/>
        <v>433.33333333333331</v>
      </c>
      <c r="F33" s="8">
        <f t="shared" si="12"/>
        <v>433.33333333333331</v>
      </c>
      <c r="G33" s="8">
        <f t="shared" si="12"/>
        <v>433.33333333333331</v>
      </c>
      <c r="H33" s="8">
        <f t="shared" si="12"/>
        <v>433.33333333333331</v>
      </c>
      <c r="I33" s="8">
        <f t="shared" si="12"/>
        <v>433.33333333333331</v>
      </c>
      <c r="J33" s="8">
        <f t="shared" si="12"/>
        <v>433.33333333333331</v>
      </c>
      <c r="K33" s="8">
        <f t="shared" si="12"/>
        <v>433.33333333333331</v>
      </c>
      <c r="L33" s="8">
        <f t="shared" si="12"/>
        <v>433.33333333333331</v>
      </c>
      <c r="M33" s="8">
        <f t="shared" si="12"/>
        <v>433.33333333333331</v>
      </c>
      <c r="N33" s="7">
        <f t="shared" si="8"/>
        <v>5200</v>
      </c>
      <c r="O33" s="1"/>
    </row>
    <row r="34" spans="1:15" x14ac:dyDescent="0.25">
      <c r="A34" s="1" t="s">
        <v>16</v>
      </c>
      <c r="B34" s="8">
        <v>350</v>
      </c>
      <c r="C34" s="8">
        <v>350</v>
      </c>
      <c r="D34" s="8">
        <v>350</v>
      </c>
      <c r="E34" s="8">
        <v>350</v>
      </c>
      <c r="F34" s="8">
        <v>350</v>
      </c>
      <c r="G34" s="8">
        <v>350</v>
      </c>
      <c r="H34" s="8">
        <v>350</v>
      </c>
      <c r="I34" s="8">
        <v>350</v>
      </c>
      <c r="J34" s="8">
        <v>350</v>
      </c>
      <c r="K34" s="8">
        <v>350</v>
      </c>
      <c r="L34" s="8">
        <v>350</v>
      </c>
      <c r="M34" s="8">
        <v>350</v>
      </c>
      <c r="N34" s="7">
        <f t="shared" si="8"/>
        <v>4200</v>
      </c>
      <c r="O34" s="1"/>
    </row>
    <row r="35" spans="1:15" x14ac:dyDescent="0.25">
      <c r="A35" s="1" t="s">
        <v>26</v>
      </c>
      <c r="B35" s="8">
        <v>70</v>
      </c>
      <c r="C35" s="8">
        <v>70</v>
      </c>
      <c r="D35" s="8">
        <v>70</v>
      </c>
      <c r="E35" s="8">
        <v>70</v>
      </c>
      <c r="F35" s="8">
        <v>70</v>
      </c>
      <c r="G35" s="8">
        <v>70</v>
      </c>
      <c r="H35" s="8">
        <v>70</v>
      </c>
      <c r="I35" s="8">
        <v>70</v>
      </c>
      <c r="J35" s="8">
        <v>70</v>
      </c>
      <c r="K35" s="8">
        <v>70</v>
      </c>
      <c r="L35" s="8">
        <v>70</v>
      </c>
      <c r="M35" s="8">
        <v>70</v>
      </c>
      <c r="N35" s="7">
        <f t="shared" si="8"/>
        <v>840</v>
      </c>
      <c r="O35" s="1"/>
    </row>
    <row r="36" spans="1:15" x14ac:dyDescent="0.25">
      <c r="A36" s="1" t="s">
        <v>47</v>
      </c>
      <c r="B36" s="8">
        <f>90*3*3+720</f>
        <v>1530</v>
      </c>
      <c r="C36" s="8">
        <f t="shared" ref="C36:M36" si="13">90*3*3+720</f>
        <v>1530</v>
      </c>
      <c r="D36" s="8">
        <f t="shared" si="13"/>
        <v>1530</v>
      </c>
      <c r="E36" s="8">
        <f t="shared" si="13"/>
        <v>1530</v>
      </c>
      <c r="F36" s="8">
        <f t="shared" si="13"/>
        <v>1530</v>
      </c>
      <c r="G36" s="8">
        <f t="shared" si="13"/>
        <v>1530</v>
      </c>
      <c r="H36" s="8">
        <f t="shared" si="13"/>
        <v>1530</v>
      </c>
      <c r="I36" s="8">
        <f t="shared" si="13"/>
        <v>1530</v>
      </c>
      <c r="J36" s="8">
        <f t="shared" si="13"/>
        <v>1530</v>
      </c>
      <c r="K36" s="8">
        <f t="shared" si="13"/>
        <v>1530</v>
      </c>
      <c r="L36" s="8">
        <f t="shared" si="13"/>
        <v>1530</v>
      </c>
      <c r="M36" s="8">
        <f t="shared" si="13"/>
        <v>1530</v>
      </c>
      <c r="N36" s="7">
        <f t="shared" si="8"/>
        <v>18360</v>
      </c>
      <c r="O36" s="1"/>
    </row>
    <row r="37" spans="1:15" x14ac:dyDescent="0.25">
      <c r="A37" s="1" t="s">
        <v>44</v>
      </c>
      <c r="B37" s="8">
        <f>12500*1.28/12</f>
        <v>1333.3333333333333</v>
      </c>
      <c r="C37" s="8">
        <f t="shared" ref="C37:M37" si="14">12500*1.28/12</f>
        <v>1333.3333333333333</v>
      </c>
      <c r="D37" s="8">
        <f t="shared" si="14"/>
        <v>1333.3333333333333</v>
      </c>
      <c r="E37" s="8">
        <f t="shared" si="14"/>
        <v>1333.3333333333333</v>
      </c>
      <c r="F37" s="8">
        <f t="shared" si="14"/>
        <v>1333.3333333333333</v>
      </c>
      <c r="G37" s="8">
        <f t="shared" si="14"/>
        <v>1333.3333333333333</v>
      </c>
      <c r="H37" s="8">
        <f t="shared" si="14"/>
        <v>1333.3333333333333</v>
      </c>
      <c r="I37" s="8">
        <f t="shared" si="14"/>
        <v>1333.3333333333333</v>
      </c>
      <c r="J37" s="8">
        <f t="shared" si="14"/>
        <v>1333.3333333333333</v>
      </c>
      <c r="K37" s="8">
        <f t="shared" si="14"/>
        <v>1333.3333333333333</v>
      </c>
      <c r="L37" s="8">
        <f t="shared" si="14"/>
        <v>1333.3333333333333</v>
      </c>
      <c r="M37" s="8">
        <f t="shared" si="14"/>
        <v>1333.3333333333333</v>
      </c>
      <c r="N37" s="7">
        <f t="shared" si="8"/>
        <v>16000.000000000002</v>
      </c>
      <c r="O37" s="1"/>
    </row>
    <row r="38" spans="1:15" x14ac:dyDescent="0.25">
      <c r="A38" s="1" t="s">
        <v>23</v>
      </c>
      <c r="B38" s="8">
        <v>125</v>
      </c>
      <c r="C38" s="8">
        <v>125</v>
      </c>
      <c r="D38" s="8">
        <v>125</v>
      </c>
      <c r="E38" s="8">
        <v>125</v>
      </c>
      <c r="F38" s="8">
        <v>125</v>
      </c>
      <c r="G38" s="8">
        <v>125</v>
      </c>
      <c r="H38" s="8">
        <v>125</v>
      </c>
      <c r="I38" s="8">
        <v>125</v>
      </c>
      <c r="J38" s="8">
        <v>125</v>
      </c>
      <c r="K38" s="8">
        <v>125</v>
      </c>
      <c r="L38" s="8">
        <v>125</v>
      </c>
      <c r="M38" s="8">
        <v>125</v>
      </c>
      <c r="N38" s="7">
        <f t="shared" si="8"/>
        <v>1500</v>
      </c>
      <c r="O38" s="1"/>
    </row>
    <row r="39" spans="1:15" x14ac:dyDescent="0.25">
      <c r="A39" s="1" t="s">
        <v>64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3000</v>
      </c>
      <c r="N39" s="7">
        <f t="shared" si="8"/>
        <v>3000</v>
      </c>
      <c r="O39" s="1"/>
    </row>
    <row r="40" spans="1:15" x14ac:dyDescent="0.25">
      <c r="A40" s="1" t="s">
        <v>17</v>
      </c>
      <c r="B40" s="8">
        <f>5000/12</f>
        <v>416.66666666666669</v>
      </c>
      <c r="C40" s="8">
        <f t="shared" ref="C40:M40" si="15">5000/12</f>
        <v>416.66666666666669</v>
      </c>
      <c r="D40" s="8">
        <f t="shared" si="15"/>
        <v>416.66666666666669</v>
      </c>
      <c r="E40" s="8">
        <f t="shared" si="15"/>
        <v>416.66666666666669</v>
      </c>
      <c r="F40" s="8">
        <f t="shared" si="15"/>
        <v>416.66666666666669</v>
      </c>
      <c r="G40" s="8">
        <f>5000/12+1000</f>
        <v>1416.6666666666667</v>
      </c>
      <c r="H40" s="8">
        <f t="shared" si="15"/>
        <v>416.66666666666669</v>
      </c>
      <c r="I40" s="8">
        <f t="shared" si="15"/>
        <v>416.66666666666669</v>
      </c>
      <c r="J40" s="8">
        <f t="shared" si="15"/>
        <v>416.66666666666669</v>
      </c>
      <c r="K40" s="8">
        <f t="shared" si="15"/>
        <v>416.66666666666669</v>
      </c>
      <c r="L40" s="8">
        <f t="shared" si="15"/>
        <v>416.66666666666669</v>
      </c>
      <c r="M40" s="8">
        <f t="shared" si="15"/>
        <v>416.66666666666669</v>
      </c>
      <c r="N40" s="7">
        <f t="shared" si="8"/>
        <v>6000.0000000000009</v>
      </c>
      <c r="O40" s="1" t="s">
        <v>65</v>
      </c>
    </row>
    <row r="41" spans="1:15" x14ac:dyDescent="0.25">
      <c r="A41" s="1" t="s">
        <v>24</v>
      </c>
      <c r="B41" s="8">
        <v>50</v>
      </c>
      <c r="C41" s="8">
        <v>50</v>
      </c>
      <c r="D41" s="8">
        <v>50</v>
      </c>
      <c r="E41" s="8">
        <v>50</v>
      </c>
      <c r="F41" s="8">
        <v>50</v>
      </c>
      <c r="G41" s="8">
        <v>50</v>
      </c>
      <c r="H41" s="8">
        <v>50</v>
      </c>
      <c r="I41" s="8">
        <v>50</v>
      </c>
      <c r="J41" s="8">
        <v>50</v>
      </c>
      <c r="K41" s="8">
        <v>50</v>
      </c>
      <c r="L41" s="8">
        <v>50</v>
      </c>
      <c r="M41" s="8">
        <v>50</v>
      </c>
      <c r="N41" s="7">
        <f t="shared" si="8"/>
        <v>600</v>
      </c>
      <c r="O41" s="1"/>
    </row>
    <row r="42" spans="1:15" x14ac:dyDescent="0.25">
      <c r="A42" s="1" t="s">
        <v>18</v>
      </c>
      <c r="B42" s="8"/>
      <c r="C42" s="8"/>
      <c r="D42" s="8">
        <v>1500</v>
      </c>
      <c r="E42" s="8"/>
      <c r="F42" s="8"/>
      <c r="G42" s="8">
        <v>1000</v>
      </c>
      <c r="H42" s="8"/>
      <c r="I42" s="8"/>
      <c r="J42" s="8"/>
      <c r="K42" s="8"/>
      <c r="L42" s="8"/>
      <c r="M42" s="8">
        <v>1500</v>
      </c>
      <c r="N42" s="7">
        <f t="shared" si="8"/>
        <v>4000</v>
      </c>
      <c r="O42" s="1"/>
    </row>
    <row r="43" spans="1:15" x14ac:dyDescent="0.25">
      <c r="A43" s="1" t="s">
        <v>22</v>
      </c>
      <c r="B43" s="8">
        <v>100</v>
      </c>
      <c r="C43" s="8">
        <v>100</v>
      </c>
      <c r="D43" s="8">
        <v>100</v>
      </c>
      <c r="E43" s="8">
        <v>100</v>
      </c>
      <c r="F43" s="8">
        <v>100</v>
      </c>
      <c r="G43" s="8">
        <v>100</v>
      </c>
      <c r="H43" s="8">
        <v>100</v>
      </c>
      <c r="I43" s="8">
        <v>100</v>
      </c>
      <c r="J43" s="8">
        <v>100</v>
      </c>
      <c r="K43" s="8">
        <v>100</v>
      </c>
      <c r="L43" s="8">
        <v>100</v>
      </c>
      <c r="M43" s="8">
        <v>100</v>
      </c>
      <c r="N43" s="7">
        <f t="shared" si="8"/>
        <v>1200</v>
      </c>
      <c r="O43" s="1"/>
    </row>
    <row r="44" spans="1:15" x14ac:dyDescent="0.25">
      <c r="A44" s="1" t="s">
        <v>28</v>
      </c>
      <c r="B44" s="8"/>
      <c r="C44" s="8"/>
      <c r="D44" s="8">
        <v>700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 t="shared" si="8"/>
        <v>700</v>
      </c>
      <c r="O44" s="1"/>
    </row>
    <row r="45" spans="1:15" x14ac:dyDescent="0.25">
      <c r="A45" s="1" t="s">
        <v>29</v>
      </c>
      <c r="B45" s="8"/>
      <c r="C45" s="8"/>
      <c r="D45" s="8">
        <v>2000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 t="shared" si="8"/>
        <v>2000</v>
      </c>
      <c r="O45" s="1"/>
    </row>
    <row r="46" spans="1:15" x14ac:dyDescent="0.25">
      <c r="A46" s="1" t="s">
        <v>66</v>
      </c>
      <c r="B46" s="8"/>
      <c r="C46" s="8"/>
      <c r="D46" s="8"/>
      <c r="E46" s="8"/>
      <c r="F46" s="8"/>
      <c r="G46" s="8"/>
      <c r="H46" s="8"/>
      <c r="I46" s="8"/>
      <c r="J46" s="8">
        <v>3000</v>
      </c>
      <c r="K46" s="8"/>
      <c r="L46" s="8"/>
      <c r="M46" s="8"/>
      <c r="N46" s="7">
        <f t="shared" si="8"/>
        <v>3000</v>
      </c>
      <c r="O46" s="1"/>
    </row>
    <row r="47" spans="1:15" s="5" customFormat="1" x14ac:dyDescent="0.25">
      <c r="A47" s="2" t="s">
        <v>39</v>
      </c>
      <c r="B47" s="7">
        <f t="shared" ref="B47:I47" si="16">SUM(B29:B45)</f>
        <v>14388.333333333334</v>
      </c>
      <c r="C47" s="7">
        <f t="shared" si="16"/>
        <v>14388.333333333334</v>
      </c>
      <c r="D47" s="7">
        <f t="shared" si="16"/>
        <v>19588.333333333336</v>
      </c>
      <c r="E47" s="7">
        <f t="shared" si="16"/>
        <v>14388.333333333334</v>
      </c>
      <c r="F47" s="7">
        <f t="shared" si="16"/>
        <v>14388.333333333334</v>
      </c>
      <c r="G47" s="7">
        <f t="shared" si="16"/>
        <v>17388.333333333336</v>
      </c>
      <c r="H47" s="7">
        <f t="shared" si="16"/>
        <v>14388.333333333334</v>
      </c>
      <c r="I47" s="7">
        <f t="shared" si="16"/>
        <v>14388.333333333334</v>
      </c>
      <c r="J47" s="7">
        <f>SUM(J29:J46)</f>
        <v>17388.333333333336</v>
      </c>
      <c r="K47" s="7">
        <f>SUM(K29:K45)</f>
        <v>15388.333333333334</v>
      </c>
      <c r="L47" s="7">
        <f>SUM(L29:L45)</f>
        <v>14388.333333333334</v>
      </c>
      <c r="M47" s="7">
        <f>SUM(M29:M45)</f>
        <v>18888.333333333336</v>
      </c>
      <c r="N47" s="7">
        <f>SUM(N29:N46)</f>
        <v>189360</v>
      </c>
      <c r="O47" s="2"/>
    </row>
    <row r="48" spans="1:15" x14ac:dyDescent="0.25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7">
        <f t="shared" si="8"/>
        <v>0</v>
      </c>
      <c r="O48" s="1"/>
    </row>
    <row r="49" spans="1:15" x14ac:dyDescent="0.25">
      <c r="A49" s="2" t="s">
        <v>19</v>
      </c>
      <c r="B49" s="7">
        <f t="shared" ref="B49:N49" si="17">B47+B26</f>
        <v>27688.333333333336</v>
      </c>
      <c r="C49" s="7">
        <f t="shared" si="17"/>
        <v>27688.333333333336</v>
      </c>
      <c r="D49" s="7">
        <f t="shared" si="17"/>
        <v>32888.333333333336</v>
      </c>
      <c r="E49" s="7">
        <f t="shared" si="17"/>
        <v>27688.333333333336</v>
      </c>
      <c r="F49" s="7">
        <f t="shared" si="17"/>
        <v>27688.333333333336</v>
      </c>
      <c r="G49" s="7">
        <f t="shared" si="17"/>
        <v>30688.333333333336</v>
      </c>
      <c r="H49" s="7">
        <f t="shared" si="17"/>
        <v>27688.333333333336</v>
      </c>
      <c r="I49" s="7">
        <f t="shared" si="17"/>
        <v>27688.333333333336</v>
      </c>
      <c r="J49" s="7">
        <f t="shared" si="17"/>
        <v>30688.333333333336</v>
      </c>
      <c r="K49" s="7">
        <f t="shared" si="17"/>
        <v>28688.333333333336</v>
      </c>
      <c r="L49" s="7">
        <f t="shared" si="17"/>
        <v>27688.333333333336</v>
      </c>
      <c r="M49" s="7">
        <f t="shared" si="17"/>
        <v>107188.33333333334</v>
      </c>
      <c r="N49" s="7">
        <f t="shared" si="17"/>
        <v>423960</v>
      </c>
      <c r="O49" s="1"/>
    </row>
    <row r="50" spans="1:15" x14ac:dyDescent="0.25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/>
    </row>
    <row r="51" spans="1:15" x14ac:dyDescent="0.25">
      <c r="A51" s="2" t="s">
        <v>20</v>
      </c>
      <c r="B51" s="7">
        <f t="shared" ref="B51:N51" si="18">B17-B49</f>
        <v>22084.666666666657</v>
      </c>
      <c r="C51" s="7">
        <f t="shared" si="18"/>
        <v>-4563.3333333333321</v>
      </c>
      <c r="D51" s="7">
        <f t="shared" si="18"/>
        <v>-9763.3333333333321</v>
      </c>
      <c r="E51" s="7">
        <f t="shared" si="18"/>
        <v>-4563.3333333333321</v>
      </c>
      <c r="F51" s="7">
        <f t="shared" si="18"/>
        <v>-4563.3333333333321</v>
      </c>
      <c r="G51" s="7">
        <f t="shared" si="18"/>
        <v>-7563.3333333333321</v>
      </c>
      <c r="H51" s="7">
        <f t="shared" si="18"/>
        <v>4186.6666666666679</v>
      </c>
      <c r="I51" s="7">
        <f t="shared" si="18"/>
        <v>1686.6666666666679</v>
      </c>
      <c r="J51" s="7">
        <f t="shared" si="18"/>
        <v>-1313.3333333333321</v>
      </c>
      <c r="K51" s="7">
        <f t="shared" si="18"/>
        <v>686.66666666666788</v>
      </c>
      <c r="L51" s="7">
        <f t="shared" si="18"/>
        <v>1686.6666666666679</v>
      </c>
      <c r="M51" s="7">
        <f t="shared" si="18"/>
        <v>2186.6666666666715</v>
      </c>
      <c r="N51" s="7">
        <f t="shared" si="18"/>
        <v>188</v>
      </c>
      <c r="O51" s="1"/>
    </row>
  </sheetData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  <headerFooter>
    <oddHeader>&amp;L&amp;"-,Bold"&amp;14Paper L&amp;CELR GP Federation Budget Forecast - FY18/19&amp;R&amp;"-,Bold"&amp;22DRAFT</oddHeader>
    <oddFooter>&amp;RSeptember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Watkins</dc:creator>
  <cp:lastModifiedBy>Watkins James</cp:lastModifiedBy>
  <cp:lastPrinted>2017-09-21T15:25:37Z</cp:lastPrinted>
  <dcterms:created xsi:type="dcterms:W3CDTF">2016-09-19T09:32:11Z</dcterms:created>
  <dcterms:modified xsi:type="dcterms:W3CDTF">2017-11-14T16:18:04Z</dcterms:modified>
</cp:coreProperties>
</file>